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NKO\Desktop\Rozpočty\Milan Novák\Tovarné\Rozpočtová dokumnetácia\"/>
    </mc:Choice>
  </mc:AlternateContent>
  <xr:revisionPtr revIDLastSave="0" documentId="13_ncr:1_{46A5FD63-93C2-4F24-ABAB-B752FE5EEFC9}" xr6:coauthVersionLast="47" xr6:coauthVersionMax="47" xr10:uidLastSave="{00000000-0000-0000-0000-000000000000}"/>
  <bookViews>
    <workbookView xWindow="-28920" yWindow="-2340" windowWidth="29040" windowHeight="15840" xr2:uid="{4687AB0C-DE82-4EE8-8DE2-ADCB58C0D26B}"/>
  </bookViews>
  <sheets>
    <sheet name="Rekapitulácia" sheetId="1" r:id="rId1"/>
    <sheet name="Krycí list stavby" sheetId="2" r:id="rId2"/>
    <sheet name="SO 15894" sheetId="3" r:id="rId3"/>
  </sheets>
  <definedNames>
    <definedName name="_xlnm.Print_Area" localSheetId="2">'SO 15894'!$B$2:$V$103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2" l="1"/>
  <c r="I17" i="2"/>
  <c r="I16" i="2"/>
  <c r="I14" i="2"/>
  <c r="E18" i="2"/>
  <c r="E19" i="2"/>
  <c r="D19" i="2"/>
  <c r="C19" i="2"/>
  <c r="D18" i="2"/>
  <c r="C18" i="2"/>
  <c r="E17" i="2"/>
  <c r="D17" i="2"/>
  <c r="C17" i="2"/>
  <c r="E16" i="2"/>
  <c r="D16" i="2"/>
  <c r="C16" i="2"/>
  <c r="F8" i="1"/>
  <c r="E7" i="1"/>
  <c r="E8" i="1" s="1"/>
  <c r="D7" i="1"/>
  <c r="K7" i="1"/>
  <c r="H29" i="3"/>
  <c r="P29" i="3" s="1"/>
  <c r="P17" i="3"/>
  <c r="P16" i="3"/>
  <c r="Y103" i="3"/>
  <c r="Z103" i="3"/>
  <c r="V100" i="3"/>
  <c r="I57" i="3" s="1"/>
  <c r="M100" i="3"/>
  <c r="F57" i="3" s="1"/>
  <c r="I100" i="3"/>
  <c r="G57" i="3" s="1"/>
  <c r="K99" i="3"/>
  <c r="J99" i="3"/>
  <c r="S99" i="3"/>
  <c r="S100" i="3" s="1"/>
  <c r="H57" i="3" s="1"/>
  <c r="L99" i="3"/>
  <c r="L100" i="3" s="1"/>
  <c r="E57" i="3" s="1"/>
  <c r="I99" i="3"/>
  <c r="I56" i="3"/>
  <c r="V96" i="3"/>
  <c r="V102" i="3" s="1"/>
  <c r="K95" i="3"/>
  <c r="J95" i="3"/>
  <c r="S95" i="3"/>
  <c r="M95" i="3"/>
  <c r="I95" i="3"/>
  <c r="K94" i="3"/>
  <c r="J94" i="3"/>
  <c r="S94" i="3"/>
  <c r="M94" i="3"/>
  <c r="I94" i="3"/>
  <c r="K93" i="3"/>
  <c r="J93" i="3"/>
  <c r="S93" i="3"/>
  <c r="M93" i="3"/>
  <c r="I93" i="3"/>
  <c r="K92" i="3"/>
  <c r="J92" i="3"/>
  <c r="S92" i="3"/>
  <c r="M92" i="3"/>
  <c r="I92" i="3"/>
  <c r="K91" i="3"/>
  <c r="J91" i="3"/>
  <c r="S91" i="3"/>
  <c r="M91" i="3"/>
  <c r="I91" i="3"/>
  <c r="K90" i="3"/>
  <c r="J90" i="3"/>
  <c r="S90" i="3"/>
  <c r="M90" i="3"/>
  <c r="I90" i="3"/>
  <c r="K89" i="3"/>
  <c r="J89" i="3"/>
  <c r="S89" i="3"/>
  <c r="M89" i="3"/>
  <c r="I89" i="3"/>
  <c r="K88" i="3"/>
  <c r="J88" i="3"/>
  <c r="S88" i="3"/>
  <c r="M88" i="3"/>
  <c r="I88" i="3"/>
  <c r="K87" i="3"/>
  <c r="J87" i="3"/>
  <c r="S87" i="3"/>
  <c r="L87" i="3"/>
  <c r="I87" i="3"/>
  <c r="K86" i="3"/>
  <c r="J86" i="3"/>
  <c r="S86" i="3"/>
  <c r="L86" i="3"/>
  <c r="I86" i="3"/>
  <c r="K85" i="3"/>
  <c r="J85" i="3"/>
  <c r="S85" i="3"/>
  <c r="L85" i="3"/>
  <c r="I85" i="3"/>
  <c r="K84" i="3"/>
  <c r="J84" i="3"/>
  <c r="S84" i="3"/>
  <c r="L84" i="3"/>
  <c r="I84" i="3"/>
  <c r="K83" i="3"/>
  <c r="J83" i="3"/>
  <c r="S83" i="3"/>
  <c r="L83" i="3"/>
  <c r="I83" i="3"/>
  <c r="K82" i="3"/>
  <c r="J82" i="3"/>
  <c r="S82" i="3"/>
  <c r="L82" i="3"/>
  <c r="I82" i="3"/>
  <c r="K81" i="3"/>
  <c r="J81" i="3"/>
  <c r="S81" i="3"/>
  <c r="L81" i="3"/>
  <c r="I81" i="3"/>
  <c r="K80" i="3"/>
  <c r="J80" i="3"/>
  <c r="S80" i="3"/>
  <c r="L80" i="3"/>
  <c r="I80" i="3"/>
  <c r="K79" i="3"/>
  <c r="J79" i="3"/>
  <c r="S79" i="3"/>
  <c r="L79" i="3"/>
  <c r="I79" i="3"/>
  <c r="K78" i="3"/>
  <c r="J78" i="3"/>
  <c r="S78" i="3"/>
  <c r="L78" i="3"/>
  <c r="I78" i="3"/>
  <c r="K77" i="3"/>
  <c r="K103" i="3" s="1"/>
  <c r="J77" i="3"/>
  <c r="S77" i="3"/>
  <c r="L77" i="3"/>
  <c r="I77" i="3"/>
  <c r="P20" i="3"/>
  <c r="L96" i="3" l="1"/>
  <c r="E56" i="3" s="1"/>
  <c r="D8" i="1"/>
  <c r="V103" i="3"/>
  <c r="I60" i="3" s="1"/>
  <c r="I58" i="3"/>
  <c r="S103" i="3"/>
  <c r="H60" i="3" s="1"/>
  <c r="M96" i="3"/>
  <c r="F56" i="3" s="1"/>
  <c r="L102" i="3"/>
  <c r="E58" i="3" s="1"/>
  <c r="C15" i="3" s="1"/>
  <c r="C15" i="2" s="1"/>
  <c r="S96" i="3"/>
  <c r="H56" i="3" s="1"/>
  <c r="S102" i="3"/>
  <c r="H58" i="3" s="1"/>
  <c r="I96" i="3"/>
  <c r="G56" i="3" s="1"/>
  <c r="L103" i="3" l="1"/>
  <c r="E60" i="3" s="1"/>
  <c r="I102" i="3"/>
  <c r="G58" i="3" s="1"/>
  <c r="E15" i="3" s="1"/>
  <c r="E15" i="2" s="1"/>
  <c r="E20" i="2" s="1"/>
  <c r="M102" i="3"/>
  <c r="F58" i="3" s="1"/>
  <c r="D15" i="3" s="1"/>
  <c r="D15" i="2" s="1"/>
  <c r="M103" i="3"/>
  <c r="F60" i="3" s="1"/>
  <c r="P23" i="3" l="1"/>
  <c r="I24" i="2" s="1"/>
  <c r="I103" i="3"/>
  <c r="E21" i="3"/>
  <c r="E22" i="2" s="1"/>
  <c r="E22" i="3"/>
  <c r="E23" i="2" s="1"/>
  <c r="E23" i="3"/>
  <c r="E24" i="2" s="1"/>
  <c r="P21" i="3"/>
  <c r="I22" i="2" s="1"/>
  <c r="P22" i="3"/>
  <c r="I23" i="2" s="1"/>
  <c r="E20" i="3"/>
  <c r="I25" i="2" l="1"/>
  <c r="I27" i="2" s="1"/>
  <c r="G60" i="3"/>
  <c r="B7" i="1"/>
  <c r="P25" i="3"/>
  <c r="P27" i="3" l="1"/>
  <c r="C7" i="1"/>
  <c r="C8" i="1" s="1"/>
  <c r="B8" i="1"/>
  <c r="G7" i="1"/>
  <c r="G8" i="1" s="1"/>
  <c r="B9" i="1" l="1"/>
  <c r="B10" i="1" s="1"/>
  <c r="H28" i="3"/>
  <c r="P28" i="3" s="1"/>
  <c r="P30" i="3" s="1"/>
  <c r="H29" i="2" l="1"/>
  <c r="I29" i="2" s="1"/>
  <c r="G10" i="1"/>
  <c r="G9" i="1"/>
  <c r="H28" i="2"/>
  <c r="I28" i="2" s="1"/>
  <c r="G11" i="1" l="1"/>
  <c r="I30" i="2"/>
</calcChain>
</file>

<file path=xl/sharedStrings.xml><?xml version="1.0" encoding="utf-8"?>
<sst xmlns="http://schemas.openxmlformats.org/spreadsheetml/2006/main" count="225" uniqueCount="141">
  <si>
    <t>Rekapitulácia rozpočtu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</si>
  <si>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</si>
  <si>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</si>
  <si>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</si>
  <si>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</si>
  <si>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</si>
  <si>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 %</t>
  </si>
  <si>
    <t>HZS</t>
  </si>
  <si>
    <t>Kompl.čin.</t>
  </si>
  <si>
    <t>Ostatné náklady stavby</t>
  </si>
  <si>
    <t>Cena</t>
  </si>
  <si>
    <t xml:space="preserve">SO 01 Revitalizácia zóny oddychu a športu v obci Tovarné na parcele č 268/1  </t>
  </si>
  <si>
    <t>Krycí list rozpočtu</t>
  </si>
  <si>
    <t xml:space="preserve">Objekt SO 01 Revitalizácia zóny oddychu a športu v obci Tovarné na parcele č 268/1  </t>
  </si>
  <si>
    <t xml:space="preserve">Miesto:  </t>
  </si>
  <si>
    <t xml:space="preserve">Ks: </t>
  </si>
  <si>
    <t xml:space="preserve">Zákazka: </t>
  </si>
  <si>
    <t>Spracoval: Ing. Ján Halgaš</t>
  </si>
  <si>
    <t xml:space="preserve">Dňa </t>
  </si>
  <si>
    <t>27. 8. 2023</t>
  </si>
  <si>
    <t>Odberateľ: Obec Tovarné</t>
  </si>
  <si>
    <t>Projektant: Ing. Slavomír Kelemen SK DESIGN</t>
  </si>
  <si>
    <t>Dodávateľ: ...</t>
  </si>
  <si>
    <t xml:space="preserve">IČO: </t>
  </si>
  <si>
    <t xml:space="preserve">DIČ: </t>
  </si>
  <si>
    <t>IČO: 41643984</t>
  </si>
  <si>
    <t>DIČ: 1071401573</t>
  </si>
  <si>
    <t xml:space="preserve">HSV </t>
  </si>
  <si>
    <t xml:space="preserve">PSV </t>
  </si>
  <si>
    <t xml:space="preserve">MONT </t>
  </si>
  <si>
    <t>OST</t>
  </si>
  <si>
    <t xml:space="preserve">VN </t>
  </si>
  <si>
    <t>Spolu</t>
  </si>
  <si>
    <t>Ostatné náklady</t>
  </si>
  <si>
    <t>Komplet. činnosť</t>
  </si>
  <si>
    <t xml:space="preserve">HZS </t>
  </si>
  <si>
    <t>Celkové náklady</t>
  </si>
  <si>
    <t>Celkové náklady bez DPH</t>
  </si>
  <si>
    <t xml:space="preserve">DPH 20% z </t>
  </si>
  <si>
    <t xml:space="preserve">DPH 0% z </t>
  </si>
  <si>
    <t>Spolu v EUR</t>
  </si>
  <si>
    <t>Zariadenie staveniska 0%</t>
  </si>
  <si>
    <t>Sťažené výrobné podmienky 0%</t>
  </si>
  <si>
    <t>Prevádzkové vplyvy 0%</t>
  </si>
  <si>
    <t>Sťažené podmienky dopravy 0%</t>
  </si>
  <si>
    <t>Horské oblasti 0%</t>
  </si>
  <si>
    <t>Mimostavenisková doprava 0%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</si>
  <si>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</si>
  <si>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</si>
  <si>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</si>
  <si>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</si>
  <si>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</si>
  <si>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</si>
  <si>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</si>
  <si>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</si>
  <si>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</si>
  <si>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Dátum: 27. 8. 2023</t>
  </si>
  <si>
    <t>Prehľad rozpočtových nákladov</t>
  </si>
  <si>
    <t>Práce HSV</t>
  </si>
  <si>
    <t xml:space="preserve">   ZEMNÉ PRÁCE</t>
  </si>
  <si>
    <t xml:space="preserve">   PRESUNY HMÔT</t>
  </si>
  <si>
    <t>Celkom v EUR</t>
  </si>
  <si>
    <t>Rozpočet</t>
  </si>
  <si>
    <t>Por.č.</t>
  </si>
  <si>
    <t>Kód položky</t>
  </si>
  <si>
    <t xml:space="preserve">                                             Názov</t>
  </si>
  <si>
    <t>Mj</t>
  </si>
  <si>
    <t>Množstvo</t>
  </si>
  <si>
    <t>Cena/Mj</t>
  </si>
  <si>
    <t>Cena celkom</t>
  </si>
  <si>
    <t>Hmotnosť/Mj</t>
  </si>
  <si>
    <t>Hmotnosť</t>
  </si>
  <si>
    <t>Suť</t>
  </si>
  <si>
    <t xml:space="preserve">Spracoval: </t>
  </si>
  <si>
    <t>Ing. Ján Halgaš</t>
  </si>
  <si>
    <t xml:space="preserve">Dátum: </t>
  </si>
  <si>
    <t>ZEMNÉ PRÁCE</t>
  </si>
  <si>
    <t>183101111</t>
  </si>
  <si>
    <t>Hľbenie jamky v rovine alebo na svahu do 1:5,objem do 0,01 m3</t>
  </si>
  <si>
    <t>kus</t>
  </si>
  <si>
    <t>183101114</t>
  </si>
  <si>
    <t>Hľbenie jamky v rovine alebo na svahu do 1:5,objem nad 0,05 do 0,125 m3</t>
  </si>
  <si>
    <t>184102111</t>
  </si>
  <si>
    <t>Výsadba dreviny s balom v rovine alebo na svahu do 1:5, priemer balu nad 100 do 200 mm</t>
  </si>
  <si>
    <t>184102411</t>
  </si>
  <si>
    <t>Vysadenie kríku výšky do 1 m bez balu do predom vyhĺbenej jamky so zaliatím na svahu so sklonom od 1:5 do 1:2</t>
  </si>
  <si>
    <t>184202112</t>
  </si>
  <si>
    <t>Zakotvenie dreviny troma a viac kolmi pri priemere kolov do 100 mm pri dľžke kolov do 2 m do 3 m</t>
  </si>
  <si>
    <t>185802122</t>
  </si>
  <si>
    <t>Hnojenie pôdy na svahu nad 1:5 do 1:2 vitahumom, záhradnickým substrátom, kompostom alebo maštaľným hnojom</t>
  </si>
  <si>
    <t>t</t>
  </si>
  <si>
    <t>185851111</t>
  </si>
  <si>
    <t>Dovoz vody pre zálievku rastlín na vzdialenosť do 6000 m</t>
  </si>
  <si>
    <t>m3</t>
  </si>
  <si>
    <t>184804111</t>
  </si>
  <si>
    <t>Ochrana dreviny pred ohryzom zverou chráničom z rákosu, jutoviny alebo plastu v rovine alebo na svahu so sklonom do 1:5</t>
  </si>
  <si>
    <t>185804311</t>
  </si>
  <si>
    <t>Zaliatie rastlín vodou, plochy jednotlivo do 20 m2</t>
  </si>
  <si>
    <t>184010001</t>
  </si>
  <si>
    <t>Montáž a dodávka -  Drenažna trubka k stromu 2m priemr 50mm</t>
  </si>
  <si>
    <t>m</t>
  </si>
  <si>
    <t>MAT30</t>
  </si>
  <si>
    <t>Silva tabs alebo ekvivalent bal 25ks</t>
  </si>
  <si>
    <t>bal</t>
  </si>
  <si>
    <t>MAT1</t>
  </si>
  <si>
    <t>Hnojivo NPK 25 kg balenie</t>
  </si>
  <si>
    <t>KS</t>
  </si>
  <si>
    <t>MAT2</t>
  </si>
  <si>
    <t>Prunus lavrocerasus Novita  vyška sadenice 1m</t>
  </si>
  <si>
    <t>0265530900</t>
  </si>
  <si>
    <t>Tilia cordata obvod kmeňa 12-14 cm</t>
  </si>
  <si>
    <t>026840010801</t>
  </si>
  <si>
    <t>Acer platanoiides  Crimson King obvod kmeňa 12-14 cm</t>
  </si>
  <si>
    <t xml:space="preserve">KUS   </t>
  </si>
  <si>
    <t>0521721000</t>
  </si>
  <si>
    <t>Polky - tyčovina</t>
  </si>
  <si>
    <t>KUS</t>
  </si>
  <si>
    <t>0521723000</t>
  </si>
  <si>
    <t>Koly 2,5 m - tyčovina</t>
  </si>
  <si>
    <t>103840160801</t>
  </si>
  <si>
    <t>Záhradnícky substrát 250 l</t>
  </si>
  <si>
    <t>6731131000</t>
  </si>
  <si>
    <t>Jutovina  šírka 100 cm</t>
  </si>
  <si>
    <t>M</t>
  </si>
  <si>
    <t>PRESUNY HMÔT</t>
  </si>
  <si>
    <t>998231311</t>
  </si>
  <si>
    <t>Presun hmôt pre sadovnícke a krajinárske úpravy do 5000 m vodorovne bez zvislého presunu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</si>
  <si>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</si>
  <si>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</si>
  <si>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</si>
  <si>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</si>
  <si>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>Krycí list stavby</t>
  </si>
  <si>
    <t>VRN</t>
  </si>
  <si>
    <t>Zariadenie staveniska</t>
  </si>
  <si>
    <t>Sťažené výrobné podmienky</t>
  </si>
  <si>
    <t>Prevádzkové vplyvy</t>
  </si>
  <si>
    <t>Sťažené podmienky dopravy</t>
  </si>
  <si>
    <t>Horské oblasti</t>
  </si>
  <si>
    <t>Mimostavenisková doprava</t>
  </si>
  <si>
    <t>Stavba Realizácia zelene v Obci Tovarné</t>
  </si>
  <si>
    <t>Zákazka Realizácia zelene v Obci Tovarné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</si>
</sst>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\ ###\ ##0.00"/>
    <numFmt numFmtId="165" formatCode="###\ ###\ ##0.0000"/>
    <numFmt numFmtId="166" formatCode="###\ ###\ ##0.000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b/>
      <sz val="20"/>
      <color rgb="FF000000"/>
      <name val="Arial CE"/>
      <charset val="238"/>
    </font>
    <font>
      <b/>
      <sz val="9"/>
      <color theme="1"/>
      <name val="Arial CE"/>
      <charset val="238"/>
    </font>
    <font>
      <b/>
      <sz val="8"/>
      <color theme="1"/>
      <name val="Arial CE"/>
      <charset val="238"/>
    </font>
    <font>
      <sz val="8"/>
      <color theme="1"/>
      <name val="Arial CE"/>
      <charset val="238"/>
    </font>
    <font>
      <b/>
      <sz val="12"/>
      <color theme="1"/>
      <name val="Arial CE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Arial CE"/>
      <charset val="238"/>
    </font>
    <font>
      <sz val="9"/>
      <color theme="1"/>
      <name val="Arial CE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rgb="FFFFFFFF"/>
      <name val="Calibri"/>
      <family val="2"/>
      <charset val="238"/>
      <scheme val="minor"/>
    </font>
    <font>
      <b/>
      <sz val="8"/>
      <color rgb="FFFF0000"/>
      <name val="Arial CE"/>
      <charset val="238"/>
    </font>
    <font>
      <sz val="8"/>
      <color rgb="FFFF0000"/>
      <name val="Arial CE"/>
      <charset val="238"/>
    </font>
    <font>
      <sz val="8"/>
      <color rgb="FFFF0000"/>
      <name val="Calibri"/>
      <family val="2"/>
      <charset val="238"/>
      <scheme val="minor"/>
    </font>
    <font>
      <sz val="8"/>
      <color rgb="FF000000"/>
      <name val="Arial CE"/>
      <charset val="238"/>
    </font>
    <font>
      <sz val="8"/>
      <color rgb="FF0000FF"/>
      <name val="Arial CE"/>
      <charset val="238"/>
    </font>
    <font>
      <sz val="8"/>
      <color rgb="FFFFFFFF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AA"/>
        <bgColor indexed="64"/>
      </patternFill>
    </fill>
  </fills>
  <borders count="114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 style="thin">
        <color rgb="FF808080"/>
      </top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/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/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000000"/>
      </bottom>
      <diagonal/>
    </border>
    <border>
      <left style="thin">
        <color rgb="FFFFFFFF"/>
      </left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/>
      <top style="thin">
        <color rgb="FF000000"/>
      </top>
      <bottom style="thin">
        <color rgb="FFFFFFFF"/>
      </bottom>
      <diagonal/>
    </border>
    <border>
      <left style="thin">
        <color rgb="FF80808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000000"/>
      </bottom>
      <diagonal/>
    </border>
    <border>
      <left/>
      <right style="thin">
        <color rgb="FF808080"/>
      </right>
      <top style="thin">
        <color rgb="FF808080"/>
      </top>
      <bottom/>
      <diagonal/>
    </border>
    <border>
      <left/>
      <right style="thin">
        <color rgb="FF808080"/>
      </right>
      <top/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/>
      <bottom/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/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/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000000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000000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FFFFFF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FFFFFF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808080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47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1" xfId="0" applyFont="1" applyBorder="1"/>
    <xf numFmtId="0" fontId="5" fillId="0" borderId="1" xfId="0" applyFont="1" applyBorder="1"/>
    <xf numFmtId="0" fontId="5" fillId="0" borderId="2" xfId="0" applyFont="1" applyBorder="1"/>
    <xf numFmtId="0" fontId="1" fillId="0" borderId="2" xfId="0" applyFont="1" applyBorder="1" applyAlignment="1">
      <alignment horizontal="center"/>
    </xf>
    <xf numFmtId="9" fontId="1" fillId="0" borderId="2" xfId="0" applyNumberFormat="1" applyFont="1" applyBorder="1" applyAlignment="1">
      <alignment horizontal="center"/>
    </xf>
    <xf numFmtId="0" fontId="1" fillId="0" borderId="3" xfId="0" applyFont="1" applyBorder="1"/>
    <xf numFmtId="0" fontId="5" fillId="2" borderId="4" xfId="0" applyFont="1" applyFill="1" applyBorder="1" applyAlignment="1">
      <alignment horizontal="center"/>
    </xf>
    <xf numFmtId="0" fontId="6" fillId="0" borderId="0" xfId="0" applyFont="1"/>
    <xf numFmtId="0" fontId="0" fillId="0" borderId="1" xfId="0" applyBorder="1"/>
    <xf numFmtId="0" fontId="1" fillId="3" borderId="1" xfId="0" applyFont="1" applyFill="1" applyBorder="1"/>
    <xf numFmtId="0" fontId="7" fillId="3" borderId="1" xfId="0" applyFont="1" applyFill="1" applyBorder="1"/>
    <xf numFmtId="164" fontId="1" fillId="0" borderId="1" xfId="0" applyNumberFormat="1" applyFont="1" applyBorder="1"/>
    <xf numFmtId="0" fontId="1" fillId="0" borderId="5" xfId="0" applyFont="1" applyBorder="1"/>
    <xf numFmtId="0" fontId="0" fillId="0" borderId="3" xfId="0" applyBorder="1"/>
    <xf numFmtId="0" fontId="1" fillId="0" borderId="7" xfId="0" applyFont="1" applyBorder="1"/>
    <xf numFmtId="0" fontId="0" fillId="0" borderId="7" xfId="0" applyBorder="1"/>
    <xf numFmtId="0" fontId="1" fillId="0" borderId="8" xfId="0" applyFont="1" applyBorder="1"/>
    <xf numFmtId="0" fontId="0" fillId="0" borderId="8" xfId="0" applyBorder="1"/>
    <xf numFmtId="0" fontId="1" fillId="0" borderId="9" xfId="0" applyFont="1" applyBorder="1"/>
    <xf numFmtId="0" fontId="0" fillId="0" borderId="9" xfId="0" applyBorder="1"/>
    <xf numFmtId="0" fontId="1" fillId="0" borderId="10" xfId="0" applyFont="1" applyBorder="1"/>
    <xf numFmtId="0" fontId="0" fillId="0" borderId="10" xfId="0" applyBorder="1"/>
    <xf numFmtId="0" fontId="1" fillId="0" borderId="11" xfId="0" applyFont="1" applyBorder="1"/>
    <xf numFmtId="0" fontId="0" fillId="0" borderId="11" xfId="0" applyBorder="1"/>
    <xf numFmtId="164" fontId="1" fillId="0" borderId="3" xfId="0" applyNumberFormat="1" applyFont="1" applyBorder="1"/>
    <xf numFmtId="0" fontId="1" fillId="0" borderId="12" xfId="0" applyFont="1" applyBorder="1"/>
    <xf numFmtId="0" fontId="0" fillId="0" borderId="12" xfId="0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164" fontId="6" fillId="0" borderId="15" xfId="0" applyNumberFormat="1" applyFont="1" applyBorder="1"/>
    <xf numFmtId="164" fontId="1" fillId="0" borderId="15" xfId="0" applyNumberFormat="1" applyFont="1" applyBorder="1"/>
    <xf numFmtId="164" fontId="1" fillId="0" borderId="16" xfId="0" applyNumberFormat="1" applyFont="1" applyBorder="1"/>
    <xf numFmtId="0" fontId="1" fillId="0" borderId="17" xfId="0" applyFont="1" applyBorder="1"/>
    <xf numFmtId="0" fontId="1" fillId="0" borderId="6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7" xfId="0" applyFont="1" applyBorder="1"/>
    <xf numFmtId="0" fontId="1" fillId="0" borderId="29" xfId="0" applyFont="1" applyBorder="1"/>
    <xf numFmtId="0" fontId="10" fillId="0" borderId="21" xfId="0" applyFont="1" applyBorder="1"/>
    <xf numFmtId="0" fontId="6" fillId="0" borderId="11" xfId="0" applyFont="1" applyBorder="1"/>
    <xf numFmtId="0" fontId="6" fillId="0" borderId="21" xfId="0" applyFont="1" applyBorder="1"/>
    <xf numFmtId="0" fontId="1" fillId="0" borderId="32" xfId="0" applyFont="1" applyBorder="1"/>
    <xf numFmtId="0" fontId="1" fillId="0" borderId="15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6" fillId="0" borderId="31" xfId="0" applyFont="1" applyBorder="1"/>
    <xf numFmtId="0" fontId="6" fillId="0" borderId="12" xfId="0" applyFont="1" applyBorder="1"/>
    <xf numFmtId="164" fontId="1" fillId="0" borderId="32" xfId="0" applyNumberFormat="1" applyFont="1" applyBorder="1"/>
    <xf numFmtId="0" fontId="6" fillId="0" borderId="33" xfId="0" applyFont="1" applyBorder="1"/>
    <xf numFmtId="0" fontId="13" fillId="0" borderId="0" xfId="0" applyFont="1"/>
    <xf numFmtId="0" fontId="6" fillId="0" borderId="28" xfId="0" applyFont="1" applyBorder="1"/>
    <xf numFmtId="0" fontId="6" fillId="0" borderId="44" xfId="0" applyFont="1" applyBorder="1"/>
    <xf numFmtId="0" fontId="6" fillId="0" borderId="45" xfId="0" applyFont="1" applyBorder="1"/>
    <xf numFmtId="164" fontId="1" fillId="0" borderId="46" xfId="0" applyNumberFormat="1" applyFont="1" applyBorder="1"/>
    <xf numFmtId="164" fontId="6" fillId="0" borderId="48" xfId="0" applyNumberFormat="1" applyFont="1" applyBorder="1"/>
    <xf numFmtId="164" fontId="6" fillId="0" borderId="49" xfId="0" applyNumberFormat="1" applyFont="1" applyBorder="1"/>
    <xf numFmtId="164" fontId="6" fillId="0" borderId="50" xfId="0" applyNumberFormat="1" applyFont="1" applyBorder="1"/>
    <xf numFmtId="0" fontId="6" fillId="0" borderId="47" xfId="0" applyFont="1" applyBorder="1"/>
    <xf numFmtId="0" fontId="6" fillId="0" borderId="51" xfId="0" applyFont="1" applyBorder="1"/>
    <xf numFmtId="164" fontId="6" fillId="0" borderId="52" xfId="0" applyNumberFormat="1" applyFont="1" applyBorder="1"/>
    <xf numFmtId="164" fontId="6" fillId="0" borderId="53" xfId="0" applyNumberFormat="1" applyFont="1" applyBorder="1"/>
    <xf numFmtId="164" fontId="6" fillId="0" borderId="54" xfId="0" applyNumberFormat="1" applyFont="1" applyBorder="1"/>
    <xf numFmtId="0" fontId="6" fillId="0" borderId="29" xfId="0" applyFont="1" applyBorder="1"/>
    <xf numFmtId="164" fontId="6" fillId="0" borderId="0" xfId="0" applyNumberFormat="1" applyFont="1"/>
    <xf numFmtId="164" fontId="6" fillId="0" borderId="55" xfId="0" applyNumberFormat="1" applyFont="1" applyBorder="1"/>
    <xf numFmtId="164" fontId="6" fillId="0" borderId="43" xfId="0" applyNumberFormat="1" applyFont="1" applyBorder="1"/>
    <xf numFmtId="164" fontId="6" fillId="0" borderId="56" xfId="0" applyNumberFormat="1" applyFont="1" applyBorder="1"/>
    <xf numFmtId="164" fontId="1" fillId="0" borderId="56" xfId="0" applyNumberFormat="1" applyFont="1" applyBorder="1"/>
    <xf numFmtId="0" fontId="1" fillId="0" borderId="57" xfId="0" applyFont="1" applyBorder="1"/>
    <xf numFmtId="0" fontId="6" fillId="0" borderId="59" xfId="0" applyFont="1" applyBorder="1"/>
    <xf numFmtId="0" fontId="0" fillId="0" borderId="56" xfId="0" applyBorder="1"/>
    <xf numFmtId="0" fontId="0" fillId="0" borderId="41" xfId="0" applyBorder="1"/>
    <xf numFmtId="0" fontId="0" fillId="0" borderId="43" xfId="0" applyBorder="1"/>
    <xf numFmtId="0" fontId="0" fillId="0" borderId="42" xfId="0" applyBorder="1"/>
    <xf numFmtId="0" fontId="0" fillId="0" borderId="15" xfId="0" applyBorder="1"/>
    <xf numFmtId="0" fontId="0" fillId="0" borderId="16" xfId="0" applyBorder="1"/>
    <xf numFmtId="0" fontId="0" fillId="0" borderId="32" xfId="0" applyBorder="1"/>
    <xf numFmtId="0" fontId="0" fillId="0" borderId="14" xfId="0" applyBorder="1"/>
    <xf numFmtId="0" fontId="11" fillId="0" borderId="21" xfId="0" applyFont="1" applyBorder="1"/>
    <xf numFmtId="164" fontId="0" fillId="0" borderId="21" xfId="0" applyNumberFormat="1" applyBorder="1"/>
    <xf numFmtId="164" fontId="11" fillId="0" borderId="21" xfId="0" applyNumberFormat="1" applyFont="1" applyBorder="1"/>
    <xf numFmtId="164" fontId="12" fillId="0" borderId="21" xfId="0" applyNumberFormat="1" applyFont="1" applyBorder="1"/>
    <xf numFmtId="0" fontId="0" fillId="0" borderId="21" xfId="0" applyBorder="1"/>
    <xf numFmtId="0" fontId="0" fillId="0" borderId="22" xfId="0" applyBorder="1"/>
    <xf numFmtId="164" fontId="11" fillId="0" borderId="31" xfId="0" applyNumberFormat="1" applyFont="1" applyBorder="1"/>
    <xf numFmtId="0" fontId="11" fillId="0" borderId="20" xfId="0" applyFont="1" applyBorder="1"/>
    <xf numFmtId="0" fontId="0" fillId="0" borderId="62" xfId="0" applyBorder="1"/>
    <xf numFmtId="164" fontId="1" fillId="0" borderId="43" xfId="0" applyNumberFormat="1" applyFont="1" applyBorder="1"/>
    <xf numFmtId="164" fontId="6" fillId="0" borderId="51" xfId="0" applyNumberFormat="1" applyFont="1" applyBorder="1"/>
    <xf numFmtId="164" fontId="6" fillId="0" borderId="47" xfId="0" applyNumberFormat="1" applyFont="1" applyBorder="1"/>
    <xf numFmtId="164" fontId="6" fillId="0" borderId="29" xfId="0" applyNumberFormat="1" applyFont="1" applyBorder="1"/>
    <xf numFmtId="164" fontId="1" fillId="0" borderId="64" xfId="0" applyNumberFormat="1" applyFont="1" applyBorder="1"/>
    <xf numFmtId="164" fontId="5" fillId="0" borderId="65" xfId="0" applyNumberFormat="1" applyFont="1" applyBorder="1"/>
    <xf numFmtId="0" fontId="1" fillId="0" borderId="68" xfId="0" applyFont="1" applyBorder="1"/>
    <xf numFmtId="164" fontId="1" fillId="0" borderId="69" xfId="0" applyNumberFormat="1" applyFont="1" applyBorder="1"/>
    <xf numFmtId="164" fontId="1" fillId="0" borderId="8" xfId="0" applyNumberFormat="1" applyFont="1" applyBorder="1"/>
    <xf numFmtId="164" fontId="1" fillId="0" borderId="70" xfId="0" applyNumberFormat="1" applyFont="1" applyBorder="1"/>
    <xf numFmtId="0" fontId="1" fillId="0" borderId="77" xfId="0" applyFont="1" applyBorder="1"/>
    <xf numFmtId="164" fontId="1" fillId="0" borderId="78" xfId="0" applyNumberFormat="1" applyFont="1" applyBorder="1"/>
    <xf numFmtId="0" fontId="1" fillId="0" borderId="18" xfId="0" applyFont="1" applyBorder="1"/>
    <xf numFmtId="0" fontId="1" fillId="0" borderId="79" xfId="0" applyFont="1" applyBorder="1"/>
    <xf numFmtId="0" fontId="1" fillId="0" borderId="69" xfId="0" applyFont="1" applyBorder="1"/>
    <xf numFmtId="164" fontId="2" fillId="0" borderId="14" xfId="0" applyNumberFormat="1" applyFont="1" applyBorder="1"/>
    <xf numFmtId="0" fontId="6" fillId="0" borderId="9" xfId="0" applyFont="1" applyBorder="1"/>
    <xf numFmtId="164" fontId="12" fillId="0" borderId="20" xfId="0" applyNumberFormat="1" applyFont="1" applyBorder="1"/>
    <xf numFmtId="0" fontId="6" fillId="0" borderId="87" xfId="0" applyFont="1" applyBorder="1"/>
    <xf numFmtId="164" fontId="1" fillId="0" borderId="88" xfId="0" applyNumberFormat="1" applyFont="1" applyBorder="1"/>
    <xf numFmtId="0" fontId="1" fillId="0" borderId="89" xfId="0" applyFont="1" applyBorder="1"/>
    <xf numFmtId="0" fontId="1" fillId="0" borderId="90" xfId="0" applyFont="1" applyBorder="1"/>
    <xf numFmtId="0" fontId="1" fillId="0" borderId="91" xfId="0" applyFont="1" applyBorder="1"/>
    <xf numFmtId="0" fontId="6" fillId="0" borderId="68" xfId="0" applyFont="1" applyBorder="1"/>
    <xf numFmtId="0" fontId="6" fillId="0" borderId="7" xfId="0" applyFont="1" applyBorder="1"/>
    <xf numFmtId="0" fontId="0" fillId="3" borderId="3" xfId="0" applyFill="1" applyBorder="1"/>
    <xf numFmtId="0" fontId="1" fillId="0" borderId="93" xfId="0" applyFont="1" applyBorder="1"/>
    <xf numFmtId="0" fontId="0" fillId="0" borderId="94" xfId="0" applyBorder="1"/>
    <xf numFmtId="0" fontId="13" fillId="0" borderId="94" xfId="0" applyFont="1" applyBorder="1"/>
    <xf numFmtId="0" fontId="0" fillId="0" borderId="95" xfId="0" applyBorder="1"/>
    <xf numFmtId="0" fontId="0" fillId="0" borderId="96" xfId="0" applyBorder="1"/>
    <xf numFmtId="0" fontId="0" fillId="0" borderId="97" xfId="0" applyBorder="1"/>
    <xf numFmtId="0" fontId="0" fillId="0" borderId="98" xfId="0" applyBorder="1"/>
    <xf numFmtId="0" fontId="0" fillId="0" borderId="99" xfId="0" applyBorder="1"/>
    <xf numFmtId="0" fontId="0" fillId="0" borderId="100" xfId="0" applyBorder="1"/>
    <xf numFmtId="0" fontId="1" fillId="0" borderId="101" xfId="0" applyFont="1" applyBorder="1"/>
    <xf numFmtId="0" fontId="1" fillId="0" borderId="4" xfId="0" applyFont="1" applyBorder="1"/>
    <xf numFmtId="0" fontId="0" fillId="0" borderId="4" xfId="0" applyBorder="1"/>
    <xf numFmtId="0" fontId="0" fillId="0" borderId="102" xfId="0" applyBorder="1"/>
    <xf numFmtId="0" fontId="0" fillId="2" borderId="0" xfId="0" applyFill="1"/>
    <xf numFmtId="0" fontId="1" fillId="0" borderId="87" xfId="0" applyFont="1" applyBorder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1" fillId="0" borderId="1" xfId="0" applyFont="1" applyBorder="1" applyAlignment="1">
      <alignment wrapText="1"/>
    </xf>
    <xf numFmtId="0" fontId="0" fillId="0" borderId="5" xfId="0" applyBorder="1"/>
    <xf numFmtId="164" fontId="1" fillId="0" borderId="87" xfId="0" applyNumberFormat="1" applyFont="1" applyBorder="1"/>
    <xf numFmtId="164" fontId="1" fillId="0" borderId="0" xfId="0" applyNumberFormat="1" applyFont="1"/>
    <xf numFmtId="165" fontId="1" fillId="0" borderId="0" xfId="0" applyNumberFormat="1" applyFont="1"/>
    <xf numFmtId="164" fontId="6" fillId="0" borderId="87" xfId="0" applyNumberFormat="1" applyFont="1" applyBorder="1"/>
    <xf numFmtId="165" fontId="6" fillId="0" borderId="87" xfId="0" applyNumberFormat="1" applyFont="1" applyBorder="1"/>
    <xf numFmtId="0" fontId="11" fillId="0" borderId="87" xfId="0" applyFont="1" applyBorder="1"/>
    <xf numFmtId="0" fontId="11" fillId="0" borderId="0" xfId="0" applyFont="1"/>
    <xf numFmtId="165" fontId="6" fillId="0" borderId="0" xfId="0" applyNumberFormat="1" applyFont="1"/>
    <xf numFmtId="164" fontId="5" fillId="0" borderId="0" xfId="0" applyNumberFormat="1" applyFont="1"/>
    <xf numFmtId="165" fontId="5" fillId="0" borderId="0" xfId="0" applyNumberFormat="1" applyFont="1"/>
    <xf numFmtId="0" fontId="14" fillId="0" borderId="0" xfId="0" applyFont="1"/>
    <xf numFmtId="0" fontId="16" fillId="0" borderId="0" xfId="0" applyFont="1"/>
    <xf numFmtId="164" fontId="14" fillId="0" borderId="67" xfId="0" applyNumberFormat="1" applyFont="1" applyBorder="1"/>
    <xf numFmtId="165" fontId="14" fillId="0" borderId="67" xfId="0" applyNumberFormat="1" applyFont="1" applyBorder="1"/>
    <xf numFmtId="165" fontId="15" fillId="0" borderId="67" xfId="0" applyNumberFormat="1" applyFont="1" applyBorder="1"/>
    <xf numFmtId="0" fontId="16" fillId="0" borderId="67" xfId="0" applyFont="1" applyBorder="1"/>
    <xf numFmtId="0" fontId="0" fillId="2" borderId="105" xfId="0" applyFill="1" applyBorder="1"/>
    <xf numFmtId="0" fontId="11" fillId="0" borderId="106" xfId="0" applyFont="1" applyBorder="1"/>
    <xf numFmtId="0" fontId="11" fillId="0" borderId="105" xfId="0" applyFont="1" applyBorder="1"/>
    <xf numFmtId="0" fontId="0" fillId="0" borderId="105" xfId="0" applyBorder="1"/>
    <xf numFmtId="0" fontId="16" fillId="0" borderId="107" xfId="0" applyFont="1" applyBorder="1"/>
    <xf numFmtId="165" fontId="1" fillId="0" borderId="1" xfId="0" applyNumberFormat="1" applyFont="1" applyBorder="1"/>
    <xf numFmtId="165" fontId="1" fillId="0" borderId="3" xfId="0" applyNumberFormat="1" applyFont="1" applyBorder="1"/>
    <xf numFmtId="164" fontId="5" fillId="2" borderId="0" xfId="0" applyNumberFormat="1" applyFont="1" applyFill="1" applyAlignment="1">
      <alignment horizontal="center"/>
    </xf>
    <xf numFmtId="165" fontId="5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164" fontId="1" fillId="0" borderId="1" xfId="0" applyNumberFormat="1" applyFont="1" applyBorder="1" applyAlignment="1">
      <alignment wrapText="1"/>
    </xf>
    <xf numFmtId="165" fontId="5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vertical="center"/>
    </xf>
    <xf numFmtId="166" fontId="1" fillId="0" borderId="0" xfId="0" applyNumberFormat="1" applyFont="1"/>
    <xf numFmtId="164" fontId="1" fillId="0" borderId="7" xfId="0" applyNumberFormat="1" applyFont="1" applyBorder="1" applyAlignment="1">
      <alignment wrapText="1"/>
    </xf>
    <xf numFmtId="165" fontId="5" fillId="0" borderId="7" xfId="0" applyNumberFormat="1" applyFont="1" applyBorder="1" applyAlignment="1">
      <alignment wrapText="1"/>
    </xf>
    <xf numFmtId="165" fontId="1" fillId="0" borderId="8" xfId="0" applyNumberFormat="1" applyFont="1" applyBorder="1"/>
    <xf numFmtId="49" fontId="6" fillId="0" borderId="87" xfId="0" applyNumberFormat="1" applyFont="1" applyBorder="1"/>
    <xf numFmtId="166" fontId="6" fillId="0" borderId="87" xfId="0" applyNumberFormat="1" applyFont="1" applyBorder="1"/>
    <xf numFmtId="166" fontId="6" fillId="0" borderId="0" xfId="0" applyNumberFormat="1" applyFont="1"/>
    <xf numFmtId="0" fontId="5" fillId="0" borderId="0" xfId="0" applyFont="1" applyAlignment="1">
      <alignment horizontal="left"/>
    </xf>
    <xf numFmtId="0" fontId="17" fillId="0" borderId="0" xfId="0" applyFont="1" applyAlignment="1">
      <alignment wrapText="1"/>
    </xf>
    <xf numFmtId="164" fontId="17" fillId="0" borderId="0" xfId="0" applyNumberFormat="1" applyFont="1" applyAlignment="1">
      <alignment wrapText="1"/>
    </xf>
    <xf numFmtId="166" fontId="17" fillId="0" borderId="0" xfId="0" applyNumberFormat="1" applyFont="1" applyAlignment="1">
      <alignment wrapText="1"/>
    </xf>
    <xf numFmtId="165" fontId="17" fillId="0" borderId="0" xfId="0" applyNumberFormat="1" applyFont="1" applyAlignment="1">
      <alignment wrapText="1"/>
    </xf>
    <xf numFmtId="165" fontId="17" fillId="0" borderId="0" xfId="0" applyNumberFormat="1" applyFont="1"/>
    <xf numFmtId="0" fontId="17" fillId="0" borderId="0" xfId="0" applyFont="1"/>
    <xf numFmtId="0" fontId="6" fillId="0" borderId="0" xfId="0" applyFont="1" applyAlignment="1">
      <alignment horizontal="center" wrapText="1"/>
    </xf>
    <xf numFmtId="49" fontId="17" fillId="0" borderId="0" xfId="0" applyNumberFormat="1" applyFont="1" applyAlignment="1">
      <alignment horizontal="left" wrapText="1"/>
    </xf>
    <xf numFmtId="166" fontId="17" fillId="0" borderId="0" xfId="0" applyNumberFormat="1" applyFont="1"/>
    <xf numFmtId="0" fontId="18" fillId="0" borderId="0" xfId="0" applyFont="1" applyAlignment="1">
      <alignment wrapText="1"/>
    </xf>
    <xf numFmtId="166" fontId="18" fillId="0" borderId="0" xfId="0" applyNumberFormat="1" applyFont="1" applyAlignment="1">
      <alignment wrapText="1"/>
    </xf>
    <xf numFmtId="164" fontId="18" fillId="0" borderId="0" xfId="0" applyNumberFormat="1" applyFont="1" applyAlignment="1">
      <alignment wrapText="1"/>
    </xf>
    <xf numFmtId="0" fontId="18" fillId="0" borderId="0" xfId="0" applyFont="1"/>
    <xf numFmtId="49" fontId="18" fillId="0" borderId="0" xfId="0" applyNumberFormat="1" applyFont="1" applyAlignment="1">
      <alignment horizontal="left" wrapText="1"/>
    </xf>
    <xf numFmtId="166" fontId="18" fillId="0" borderId="0" xfId="0" applyNumberFormat="1" applyFont="1"/>
    <xf numFmtId="166" fontId="5" fillId="0" borderId="0" xfId="0" applyNumberFormat="1" applyFont="1"/>
    <xf numFmtId="0" fontId="14" fillId="0" borderId="109" xfId="0" applyFont="1" applyBorder="1"/>
    <xf numFmtId="166" fontId="14" fillId="0" borderId="109" xfId="0" applyNumberFormat="1" applyFont="1" applyBorder="1"/>
    <xf numFmtId="164" fontId="14" fillId="0" borderId="109" xfId="0" applyNumberFormat="1" applyFont="1" applyBorder="1"/>
    <xf numFmtId="0" fontId="6" fillId="0" borderId="106" xfId="0" applyFont="1" applyBorder="1"/>
    <xf numFmtId="0" fontId="6" fillId="0" borderId="105" xfId="0" applyFont="1" applyBorder="1"/>
    <xf numFmtId="166" fontId="17" fillId="0" borderId="105" xfId="0" applyNumberFormat="1" applyFont="1" applyBorder="1"/>
    <xf numFmtId="166" fontId="18" fillId="0" borderId="105" xfId="0" applyNumberFormat="1" applyFont="1" applyBorder="1"/>
    <xf numFmtId="0" fontId="5" fillId="0" borderId="105" xfId="0" applyFont="1" applyBorder="1"/>
    <xf numFmtId="0" fontId="1" fillId="0" borderId="105" xfId="0" applyFont="1" applyBorder="1"/>
    <xf numFmtId="0" fontId="14" fillId="0" borderId="110" xfId="0" applyFont="1" applyBorder="1"/>
    <xf numFmtId="0" fontId="1" fillId="0" borderId="5" xfId="0" applyFont="1" applyBorder="1" applyAlignment="1">
      <alignment wrapText="1"/>
    </xf>
    <xf numFmtId="0" fontId="0" fillId="0" borderId="24" xfId="0" applyBorder="1"/>
    <xf numFmtId="0" fontId="0" fillId="0" borderId="19" xfId="0" applyBorder="1"/>
    <xf numFmtId="0" fontId="0" fillId="0" borderId="23" xfId="0" applyBorder="1"/>
    <xf numFmtId="0" fontId="4" fillId="0" borderId="24" xfId="0" applyFont="1" applyBorder="1"/>
    <xf numFmtId="0" fontId="1" fillId="0" borderId="44" xfId="0" applyFont="1" applyBorder="1"/>
    <xf numFmtId="0" fontId="4" fillId="0" borderId="24" xfId="0" applyFont="1" applyBorder="1" applyAlignment="1">
      <alignment vertical="center"/>
    </xf>
    <xf numFmtId="0" fontId="5" fillId="2" borderId="44" xfId="0" applyFont="1" applyFill="1" applyBorder="1" applyAlignment="1">
      <alignment horizontal="center"/>
    </xf>
    <xf numFmtId="0" fontId="17" fillId="0" borderId="44" xfId="0" applyFont="1" applyBorder="1" applyAlignment="1">
      <alignment wrapText="1"/>
    </xf>
    <xf numFmtId="0" fontId="18" fillId="0" borderId="44" xfId="0" applyFont="1" applyBorder="1" applyAlignment="1">
      <alignment wrapText="1"/>
    </xf>
    <xf numFmtId="0" fontId="14" fillId="0" borderId="112" xfId="0" applyFont="1" applyBorder="1"/>
    <xf numFmtId="0" fontId="13" fillId="0" borderId="1" xfId="0" applyFont="1" applyBorder="1"/>
    <xf numFmtId="0" fontId="19" fillId="0" borderId="0" xfId="0" applyFont="1"/>
    <xf numFmtId="164" fontId="6" fillId="0" borderId="14" xfId="0" applyNumberFormat="1" applyFont="1" applyBorder="1"/>
    <xf numFmtId="164" fontId="5" fillId="0" borderId="1" xfId="0" applyNumberFormat="1" applyFont="1" applyBorder="1"/>
    <xf numFmtId="164" fontId="5" fillId="0" borderId="49" xfId="0" applyNumberFormat="1" applyFont="1" applyBorder="1"/>
    <xf numFmtId="0" fontId="5" fillId="0" borderId="7" xfId="0" applyFont="1" applyBorder="1"/>
    <xf numFmtId="164" fontId="5" fillId="0" borderId="7" xfId="0" applyNumberFormat="1" applyFont="1" applyBorder="1"/>
    <xf numFmtId="0" fontId="5" fillId="0" borderId="8" xfId="0" applyFont="1" applyBorder="1"/>
    <xf numFmtId="164" fontId="5" fillId="0" borderId="8" xfId="0" applyNumberFormat="1" applyFont="1" applyBorder="1"/>
    <xf numFmtId="0" fontId="14" fillId="0" borderId="1" xfId="0" applyFont="1" applyBorder="1"/>
    <xf numFmtId="164" fontId="14" fillId="0" borderId="1" xfId="0" applyNumberFormat="1" applyFont="1" applyBorder="1"/>
    <xf numFmtId="0" fontId="1" fillId="0" borderId="55" xfId="0" applyFont="1" applyBorder="1"/>
    <xf numFmtId="164" fontId="1" fillId="0" borderId="55" xfId="0" applyNumberFormat="1" applyFont="1" applyBorder="1"/>
    <xf numFmtId="164" fontId="1" fillId="0" borderId="29" xfId="0" applyNumberFormat="1" applyFont="1" applyBorder="1"/>
    <xf numFmtId="0" fontId="1" fillId="0" borderId="59" xfId="0" applyFont="1" applyBorder="1"/>
    <xf numFmtId="0" fontId="1" fillId="0" borderId="45" xfId="0" applyFont="1" applyBorder="1"/>
    <xf numFmtId="0" fontId="10" fillId="0" borderId="45" xfId="0" applyFont="1" applyBorder="1"/>
    <xf numFmtId="0" fontId="6" fillId="0" borderId="55" xfId="0" applyFont="1" applyBorder="1"/>
    <xf numFmtId="0" fontId="1" fillId="0" borderId="55" xfId="0" applyFont="1" applyBorder="1" applyAlignment="1">
      <alignment wrapText="1"/>
    </xf>
    <xf numFmtId="164" fontId="1" fillId="0" borderId="63" xfId="0" applyNumberFormat="1" applyFont="1" applyBorder="1"/>
    <xf numFmtId="164" fontId="6" fillId="0" borderId="44" xfId="0" applyNumberFormat="1" applyFont="1" applyBorder="1"/>
    <xf numFmtId="164" fontId="6" fillId="0" borderId="45" xfId="0" applyNumberFormat="1" applyFont="1" applyBorder="1"/>
    <xf numFmtId="164" fontId="5" fillId="0" borderId="28" xfId="0" applyNumberFormat="1" applyFont="1" applyBorder="1"/>
    <xf numFmtId="164" fontId="1" fillId="0" borderId="44" xfId="0" applyNumberFormat="1" applyFont="1" applyBorder="1"/>
    <xf numFmtId="164" fontId="5" fillId="0" borderId="45" xfId="0" applyNumberFormat="1" applyFont="1" applyBorder="1"/>
    <xf numFmtId="164" fontId="6" fillId="0" borderId="28" xfId="0" applyNumberFormat="1" applyFont="1" applyBorder="1"/>
    <xf numFmtId="164" fontId="5" fillId="0" borderId="93" xfId="0" applyNumberFormat="1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113" xfId="0" applyFont="1" applyBorder="1"/>
    <xf numFmtId="0" fontId="1" fillId="0" borderId="113" xfId="0" applyFont="1" applyBorder="1" applyAlignment="1">
      <alignment wrapText="1"/>
    </xf>
    <xf numFmtId="0" fontId="1" fillId="0" borderId="106" xfId="0" applyFont="1" applyBorder="1"/>
    <xf numFmtId="0" fontId="1" fillId="0" borderId="107" xfId="0" applyFont="1" applyBorder="1"/>
    <xf numFmtId="0" fontId="5" fillId="0" borderId="0" xfId="0" applyFont="1" applyAlignment="1">
      <alignment wrapText="1"/>
    </xf>
    <xf numFmtId="0" fontId="5" fillId="2" borderId="4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6" fillId="0" borderId="59" xfId="0" applyFont="1" applyBorder="1"/>
    <xf numFmtId="0" fontId="1" fillId="0" borderId="73" xfId="0" applyFont="1" applyBorder="1"/>
    <xf numFmtId="0" fontId="3" fillId="0" borderId="112" xfId="0" applyFont="1" applyBorder="1" applyAlignment="1">
      <alignment horizontal="center" vertical="center"/>
    </xf>
    <xf numFmtId="0" fontId="9" fillId="0" borderId="109" xfId="0" applyFont="1" applyBorder="1" applyAlignment="1">
      <alignment horizontal="center" vertical="center"/>
    </xf>
    <xf numFmtId="0" fontId="1" fillId="0" borderId="110" xfId="0" applyFont="1" applyBorder="1" applyAlignment="1">
      <alignment horizontal="center" vertical="center"/>
    </xf>
    <xf numFmtId="0" fontId="4" fillId="0" borderId="28" xfId="0" applyFont="1" applyBorder="1"/>
    <xf numFmtId="0" fontId="4" fillId="0" borderId="29" xfId="0" applyFont="1" applyBorder="1"/>
    <xf numFmtId="0" fontId="1" fillId="0" borderId="29" xfId="0" applyFont="1" applyBorder="1"/>
    <xf numFmtId="0" fontId="1" fillId="0" borderId="93" xfId="0" applyFont="1" applyBorder="1"/>
    <xf numFmtId="0" fontId="6" fillId="0" borderId="34" xfId="0" applyFont="1" applyBorder="1" applyAlignment="1">
      <alignment wrapText="1"/>
    </xf>
    <xf numFmtId="0" fontId="1" fillId="0" borderId="35" xfId="0" applyFont="1" applyBorder="1" applyAlignment="1">
      <alignment wrapText="1"/>
    </xf>
    <xf numFmtId="0" fontId="6" fillId="0" borderId="0" xfId="0" applyFont="1"/>
    <xf numFmtId="0" fontId="1" fillId="0" borderId="78" xfId="0" applyFont="1" applyBorder="1"/>
    <xf numFmtId="0" fontId="1" fillId="0" borderId="38" xfId="0" applyFont="1" applyBorder="1"/>
    <xf numFmtId="0" fontId="1" fillId="0" borderId="79" xfId="0" applyFont="1" applyBorder="1"/>
    <xf numFmtId="0" fontId="6" fillId="0" borderId="37" xfId="0" applyFont="1" applyBorder="1"/>
    <xf numFmtId="0" fontId="6" fillId="0" borderId="81" xfId="0" applyFont="1" applyBorder="1"/>
    <xf numFmtId="0" fontId="1" fillId="0" borderId="80" xfId="0" applyFont="1" applyBorder="1"/>
    <xf numFmtId="0" fontId="1" fillId="0" borderId="39" xfId="0" applyFont="1" applyBorder="1"/>
    <xf numFmtId="0" fontId="1" fillId="0" borderId="74" xfId="0" applyFont="1" applyBorder="1"/>
    <xf numFmtId="0" fontId="1" fillId="0" borderId="82" xfId="0" applyFont="1" applyBorder="1"/>
    <xf numFmtId="0" fontId="1" fillId="0" borderId="75" xfId="0" applyFont="1" applyBorder="1"/>
    <xf numFmtId="0" fontId="6" fillId="0" borderId="2" xfId="0" applyFont="1" applyBorder="1"/>
    <xf numFmtId="0" fontId="6" fillId="0" borderId="50" xfId="0" applyFont="1" applyBorder="1"/>
    <xf numFmtId="0" fontId="1" fillId="0" borderId="76" xfId="0" applyFont="1" applyBorder="1"/>
    <xf numFmtId="0" fontId="6" fillId="0" borderId="77" xfId="0" applyFont="1" applyBorder="1"/>
    <xf numFmtId="0" fontId="1" fillId="0" borderId="77" xfId="0" applyFont="1" applyBorder="1"/>
    <xf numFmtId="0" fontId="6" fillId="0" borderId="73" xfId="0" applyFont="1" applyBorder="1"/>
    <xf numFmtId="164" fontId="1" fillId="0" borderId="73" xfId="0" applyNumberFormat="1" applyFont="1" applyBorder="1"/>
    <xf numFmtId="0" fontId="6" fillId="0" borderId="76" xfId="0" applyFont="1" applyBorder="1"/>
    <xf numFmtId="164" fontId="1" fillId="0" borderId="76" xfId="0" applyNumberFormat="1" applyFont="1" applyBorder="1"/>
    <xf numFmtId="0" fontId="1" fillId="0" borderId="36" xfId="0" applyFont="1" applyBorder="1"/>
    <xf numFmtId="0" fontId="8" fillId="3" borderId="18" xfId="1" applyFill="1" applyBorder="1" applyAlignment="1">
      <alignment horizontal="center" vertical="center"/>
    </xf>
    <xf numFmtId="0" fontId="8" fillId="3" borderId="6" xfId="1" applyFill="1" applyBorder="1" applyAlignment="1">
      <alignment horizontal="center" vertical="center"/>
    </xf>
    <xf numFmtId="0" fontId="8" fillId="3" borderId="5" xfId="1" applyFill="1" applyBorder="1" applyAlignment="1">
      <alignment horizontal="left" vertical="center"/>
    </xf>
    <xf numFmtId="0" fontId="8" fillId="3" borderId="6" xfId="1" applyFill="1" applyBorder="1" applyAlignment="1">
      <alignment horizontal="left" vertical="center"/>
    </xf>
    <xf numFmtId="0" fontId="3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92" xfId="0" applyFont="1" applyBorder="1" applyAlignment="1">
      <alignment horizontal="center" vertical="center"/>
    </xf>
    <xf numFmtId="0" fontId="6" fillId="0" borderId="28" xfId="0" applyFont="1" applyBorder="1" applyAlignment="1">
      <alignment wrapText="1"/>
    </xf>
    <xf numFmtId="0" fontId="1" fillId="0" borderId="29" xfId="0" applyFont="1" applyBorder="1" applyAlignment="1">
      <alignment wrapText="1"/>
    </xf>
    <xf numFmtId="0" fontId="1" fillId="0" borderId="30" xfId="0" applyFont="1" applyBorder="1" applyAlignment="1">
      <alignment wrapText="1"/>
    </xf>
    <xf numFmtId="0" fontId="1" fillId="0" borderId="36" xfId="0" applyFont="1" applyBorder="1" applyAlignment="1">
      <alignment wrapText="1"/>
    </xf>
    <xf numFmtId="0" fontId="8" fillId="3" borderId="5" xfId="1" applyFill="1" applyBorder="1" applyAlignment="1">
      <alignment horizontal="center" vertical="center"/>
    </xf>
    <xf numFmtId="0" fontId="1" fillId="0" borderId="30" xfId="0" applyFont="1" applyBorder="1"/>
    <xf numFmtId="0" fontId="6" fillId="0" borderId="38" xfId="0" applyFont="1" applyBorder="1"/>
    <xf numFmtId="0" fontId="6" fillId="0" borderId="87" xfId="0" applyFont="1" applyBorder="1"/>
    <xf numFmtId="164" fontId="1" fillId="0" borderId="85" xfId="0" applyNumberFormat="1" applyFont="1" applyBorder="1"/>
    <xf numFmtId="0" fontId="1" fillId="0" borderId="58" xfId="0" applyFont="1" applyBorder="1"/>
    <xf numFmtId="0" fontId="1" fillId="0" borderId="83" xfId="0" applyFont="1" applyBorder="1"/>
    <xf numFmtId="0" fontId="1" fillId="0" borderId="40" xfId="0" applyFont="1" applyBorder="1"/>
    <xf numFmtId="0" fontId="1" fillId="0" borderId="49" xfId="0" applyFont="1" applyBorder="1"/>
    <xf numFmtId="0" fontId="6" fillId="0" borderId="72" xfId="0" applyFont="1" applyBorder="1"/>
    <xf numFmtId="0" fontId="1" fillId="0" borderId="84" xfId="0" applyFont="1" applyBorder="1"/>
    <xf numFmtId="0" fontId="1" fillId="0" borderId="16" xfId="0" applyFont="1" applyBorder="1"/>
    <xf numFmtId="0" fontId="6" fillId="0" borderId="86" xfId="0" applyFont="1" applyBorder="1"/>
    <xf numFmtId="0" fontId="1" fillId="0" borderId="27" xfId="0" applyFont="1" applyBorder="1"/>
    <xf numFmtId="0" fontId="6" fillId="0" borderId="78" xfId="0" applyFont="1" applyBorder="1"/>
    <xf numFmtId="164" fontId="1" fillId="0" borderId="78" xfId="0" applyNumberFormat="1" applyFont="1" applyBorder="1"/>
    <xf numFmtId="0" fontId="6" fillId="0" borderId="79" xfId="0" applyFont="1" applyBorder="1"/>
    <xf numFmtId="164" fontId="1" fillId="0" borderId="79" xfId="0" applyNumberFormat="1" applyFont="1" applyBorder="1"/>
    <xf numFmtId="0" fontId="3" fillId="0" borderId="59" xfId="0" applyFont="1" applyBorder="1" applyAlignment="1">
      <alignment horizontal="center" vertical="center"/>
    </xf>
    <xf numFmtId="0" fontId="9" fillId="0" borderId="87" xfId="0" applyFont="1" applyBorder="1" applyAlignment="1">
      <alignment horizontal="center" vertical="center"/>
    </xf>
    <xf numFmtId="0" fontId="5" fillId="2" borderId="25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3" fillId="0" borderId="61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3" fillId="0" borderId="104" xfId="0" applyFont="1" applyBorder="1" applyAlignment="1">
      <alignment horizontal="center" vertical="center"/>
    </xf>
    <xf numFmtId="0" fontId="5" fillId="0" borderId="111" xfId="0" applyFont="1" applyBorder="1" applyAlignment="1">
      <alignment wrapText="1"/>
    </xf>
    <xf numFmtId="0" fontId="1" fillId="0" borderId="103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4" fillId="0" borderId="111" xfId="0" applyFont="1" applyBorder="1" applyAlignment="1">
      <alignment wrapText="1"/>
    </xf>
    <xf numFmtId="0" fontId="4" fillId="0" borderId="103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5" fillId="0" borderId="59" xfId="0" applyFont="1" applyBorder="1"/>
    <xf numFmtId="0" fontId="5" fillId="0" borderId="87" xfId="0" applyFont="1" applyBorder="1"/>
    <xf numFmtId="0" fontId="6" fillId="0" borderId="44" xfId="0" applyFont="1" applyBorder="1"/>
    <xf numFmtId="0" fontId="5" fillId="0" borderId="44" xfId="0" applyFont="1" applyBorder="1"/>
    <xf numFmtId="0" fontId="5" fillId="0" borderId="0" xfId="0" applyFont="1"/>
    <xf numFmtId="0" fontId="14" fillId="0" borderId="66" xfId="0" applyFont="1" applyBorder="1"/>
    <xf numFmtId="0" fontId="14" fillId="0" borderId="67" xfId="0" applyFont="1" applyBorder="1"/>
    <xf numFmtId="0" fontId="17" fillId="0" borderId="0" xfId="0" applyFont="1" applyAlignment="1">
      <alignment wrapText="1"/>
    </xf>
    <xf numFmtId="0" fontId="5" fillId="0" borderId="60" xfId="0" applyFont="1" applyBorder="1" applyAlignment="1">
      <alignment wrapText="1"/>
    </xf>
    <xf numFmtId="0" fontId="1" fillId="0" borderId="108" xfId="0" applyFont="1" applyBorder="1" applyAlignment="1">
      <alignment wrapText="1"/>
    </xf>
    <xf numFmtId="0" fontId="1" fillId="0" borderId="17" xfId="0" applyFont="1" applyBorder="1" applyAlignment="1">
      <alignment wrapText="1"/>
    </xf>
    <xf numFmtId="165" fontId="5" fillId="0" borderId="57" xfId="0" applyNumberFormat="1" applyFont="1" applyBorder="1" applyAlignment="1">
      <alignment wrapText="1"/>
    </xf>
    <xf numFmtId="165" fontId="5" fillId="0" borderId="108" xfId="0" applyNumberFormat="1" applyFont="1" applyBorder="1" applyAlignment="1">
      <alignment wrapText="1"/>
    </xf>
    <xf numFmtId="165" fontId="5" fillId="0" borderId="17" xfId="0" applyNumberFormat="1" applyFont="1" applyBorder="1" applyAlignment="1">
      <alignment wrapText="1"/>
    </xf>
    <xf numFmtId="0" fontId="5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14" fillId="0" borderId="109" xfId="0" applyFont="1" applyBorder="1"/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BE22A-3A9D-48E9-8D05-5B802A32A02F}">
  <dimension ref="A1:Z11"/>
  <sheetViews>
    <sheetView tabSelected="1" workbookViewId="0">
      <selection activeCell="A5" sqref="A5"/>
    </sheetView>
  </sheetViews>
  <sheetFormatPr defaultColWidth="0" defaultRowHeight="14.4" x14ac:dyDescent="0.3"/>
  <cols>
    <col min="1" max="1" width="32.77734375" customWidth="1"/>
    <col min="2" max="2" width="10.77734375" customWidth="1"/>
    <col min="3" max="5" width="8.77734375" customWidth="1"/>
    <col min="6" max="6" width="13.109375" customWidth="1"/>
    <col min="7" max="7" width="10.77734375" customWidth="1"/>
    <col min="8" max="8" width="8.88671875" customWidth="1"/>
    <col min="9" max="26" width="0" hidden="1" customWidth="1"/>
    <col min="27" max="16384" width="8.88671875" hidden="1"/>
  </cols>
  <sheetData>
    <row r="1" spans="1:26" x14ac:dyDescent="0.3">
      <c r="A1" s="3"/>
      <c r="B1" s="3"/>
      <c r="C1" s="3"/>
      <c r="D1" s="3"/>
      <c r="E1" s="3"/>
      <c r="F1" s="3"/>
      <c r="G1" s="3"/>
    </row>
    <row r="2" spans="1:26" ht="34.950000000000003" customHeight="1" x14ac:dyDescent="0.3">
      <c r="A2" s="251" t="s">
        <v>0</v>
      </c>
      <c r="B2" s="252"/>
      <c r="C2" s="252"/>
      <c r="D2" s="252"/>
      <c r="E2" s="252"/>
      <c r="F2" s="5" t="s">
        <v>1</v>
      </c>
      <c r="G2" s="5"/>
    </row>
    <row r="3" spans="1:26" x14ac:dyDescent="0.3">
      <c r="A3" s="253" t="s">
        <v>139</v>
      </c>
      <c r="B3" s="253"/>
      <c r="C3" s="253"/>
      <c r="D3" s="253"/>
      <c r="E3" s="253"/>
      <c r="F3" s="6" t="s">
        <v>2</v>
      </c>
      <c r="G3" s="6" t="s">
        <v>3</v>
      </c>
    </row>
    <row r="4" spans="1:26" x14ac:dyDescent="0.3">
      <c r="A4" s="253"/>
      <c r="B4" s="253"/>
      <c r="C4" s="253"/>
      <c r="D4" s="253"/>
      <c r="E4" s="253"/>
      <c r="F4" s="7">
        <v>0.2</v>
      </c>
      <c r="G4" s="7">
        <v>0</v>
      </c>
    </row>
    <row r="5" spans="1:26" x14ac:dyDescent="0.3">
      <c r="A5" s="8"/>
      <c r="B5" s="8"/>
      <c r="C5" s="8"/>
      <c r="D5" s="8"/>
      <c r="E5" s="8"/>
      <c r="F5" s="8"/>
      <c r="G5" s="8"/>
    </row>
    <row r="6" spans="1:26" ht="30.6" customHeight="1" x14ac:dyDescent="0.3">
      <c r="A6" s="9" t="s">
        <v>4</v>
      </c>
      <c r="B6" s="9" t="s">
        <v>5</v>
      </c>
      <c r="C6" s="9" t="s">
        <v>6</v>
      </c>
      <c r="D6" s="9" t="s">
        <v>7</v>
      </c>
      <c r="E6" s="9" t="s">
        <v>8</v>
      </c>
      <c r="F6" s="250" t="s">
        <v>9</v>
      </c>
      <c r="G6" s="9" t="s">
        <v>10</v>
      </c>
    </row>
    <row r="7" spans="1:26" ht="36.6" customHeight="1" x14ac:dyDescent="0.3">
      <c r="A7" s="249" t="s">
        <v>11</v>
      </c>
      <c r="B7" s="220">
        <f>'SO 15894'!I103-Rekapitulácia!D7</f>
        <v>0</v>
      </c>
      <c r="C7" s="220">
        <f>'SO 15894'!P25</f>
        <v>0</v>
      </c>
      <c r="D7" s="220">
        <f>'SO 15894'!P17</f>
        <v>0</v>
      </c>
      <c r="E7" s="220">
        <f>'SO 15894'!P16</f>
        <v>0</v>
      </c>
      <c r="F7" s="220">
        <v>0</v>
      </c>
      <c r="G7" s="220">
        <f>B7+C7+D7+E7+F7</f>
        <v>0</v>
      </c>
      <c r="K7">
        <f>'SO 15894'!K103</f>
        <v>0</v>
      </c>
      <c r="Q7">
        <v>30.126000000000001</v>
      </c>
    </row>
    <row r="8" spans="1:26" x14ac:dyDescent="0.3">
      <c r="A8" s="223" t="s">
        <v>127</v>
      </c>
      <c r="B8" s="224">
        <f>SUM(B7:B7)</f>
        <v>0</v>
      </c>
      <c r="C8" s="224">
        <f>SUM(C7:C7)</f>
        <v>0</v>
      </c>
      <c r="D8" s="224">
        <f>SUM(D7:D7)</f>
        <v>0</v>
      </c>
      <c r="E8" s="224">
        <f>SUM(E7:E7)</f>
        <v>0</v>
      </c>
      <c r="F8" s="224">
        <f>SUM(F7:F7)</f>
        <v>0</v>
      </c>
      <c r="G8" s="224">
        <f>SUM(G7:G7)-SUM(Z7:Z7)</f>
        <v>0</v>
      </c>
      <c r="H8" s="144"/>
      <c r="I8" s="144"/>
      <c r="J8" s="144"/>
      <c r="K8" s="144"/>
      <c r="L8" s="144"/>
      <c r="M8" s="144"/>
      <c r="N8" s="144"/>
      <c r="O8" s="144"/>
      <c r="P8" s="144"/>
      <c r="Q8" s="144"/>
      <c r="R8" s="144"/>
      <c r="S8" s="144"/>
      <c r="T8" s="144"/>
      <c r="U8" s="144"/>
      <c r="V8" s="144"/>
      <c r="W8" s="144"/>
      <c r="X8" s="144"/>
      <c r="Y8" s="144"/>
      <c r="Z8" s="144"/>
    </row>
    <row r="9" spans="1:26" x14ac:dyDescent="0.3">
      <c r="A9" s="221" t="s">
        <v>128</v>
      </c>
      <c r="B9" s="222">
        <f>G8-SUM(Rekapitulácia!K7:'Rekapitulácia'!K7)*1</f>
        <v>0</v>
      </c>
      <c r="C9" s="222"/>
      <c r="D9" s="222"/>
      <c r="E9" s="222"/>
      <c r="F9" s="222"/>
      <c r="G9" s="222">
        <f>ROUND(((ROUND(B9,2)*20)/100),2)*1</f>
        <v>0</v>
      </c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</row>
    <row r="10" spans="1:26" x14ac:dyDescent="0.3">
      <c r="A10" s="4" t="s">
        <v>129</v>
      </c>
      <c r="B10" s="219">
        <f>(G8-B9)</f>
        <v>0</v>
      </c>
      <c r="C10" s="219"/>
      <c r="D10" s="219"/>
      <c r="E10" s="219"/>
      <c r="F10" s="219"/>
      <c r="G10" s="219">
        <f>ROUND(((ROUND(B10,2)*0)/100),2)</f>
        <v>0</v>
      </c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  <c r="Z10" s="144"/>
    </row>
    <row r="11" spans="1:26" x14ac:dyDescent="0.3">
      <c r="A11" s="225" t="s">
        <v>130</v>
      </c>
      <c r="B11" s="226"/>
      <c r="C11" s="226"/>
      <c r="D11" s="226"/>
      <c r="E11" s="226"/>
      <c r="F11" s="226"/>
      <c r="G11" s="226">
        <f>SUM(G8:G10)</f>
        <v>0</v>
      </c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44"/>
      <c r="Z11" s="144"/>
    </row>
  </sheetData>
  <mergeCells count="2">
    <mergeCell ref="A2:E2"/>
    <mergeCell ref="A3:E4"/>
  </mergeCells>
  <printOptions horizontalCentered="1"/>
  <pageMargins left="0.7" right="0.7" top="0.75" bottom="0.75" header="0.3" footer="0.3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566A50-6EB3-4C15-B1E1-FDE6DCD74FAC}">
  <dimension ref="A1:AA42"/>
  <sheetViews>
    <sheetView workbookViewId="0">
      <pane ySplit="1" topLeftCell="A8" activePane="bottomLeft" state="frozen"/>
      <selection pane="bottomLeft" activeCell="D15" sqref="D15"/>
    </sheetView>
  </sheetViews>
  <sheetFormatPr defaultColWidth="0" defaultRowHeight="14.4" x14ac:dyDescent="0.3"/>
  <cols>
    <col min="1" max="1" width="1.77734375" customWidth="1"/>
    <col min="2" max="2" width="8.77734375" customWidth="1"/>
    <col min="3" max="4" width="10.77734375" customWidth="1"/>
    <col min="5" max="5" width="12.77734375" customWidth="1"/>
    <col min="6" max="7" width="10.77734375" customWidth="1"/>
    <col min="8" max="8" width="9.109375" customWidth="1"/>
    <col min="9" max="9" width="10.77734375" customWidth="1"/>
    <col min="10" max="10" width="1.77734375" customWidth="1"/>
    <col min="11" max="26" width="0" hidden="1" customWidth="1"/>
    <col min="27" max="27" width="8.88671875" customWidth="1"/>
    <col min="28" max="16384" width="8.88671875" hidden="1"/>
  </cols>
  <sheetData>
    <row r="1" spans="1:23" ht="3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W1">
        <v>30.126000000000001</v>
      </c>
    </row>
    <row r="2" spans="1:23" ht="34.950000000000003" customHeight="1" x14ac:dyDescent="0.3">
      <c r="A2" s="1"/>
      <c r="B2" s="256" t="s">
        <v>131</v>
      </c>
      <c r="C2" s="257"/>
      <c r="D2" s="257"/>
      <c r="E2" s="257"/>
      <c r="F2" s="257"/>
      <c r="G2" s="257"/>
      <c r="H2" s="257"/>
      <c r="I2" s="257"/>
      <c r="J2" s="258"/>
      <c r="P2" s="157"/>
    </row>
    <row r="3" spans="1:23" ht="18" customHeight="1" x14ac:dyDescent="0.3">
      <c r="A3" s="1"/>
      <c r="B3" s="259" t="s">
        <v>139</v>
      </c>
      <c r="C3" s="260"/>
      <c r="D3" s="260"/>
      <c r="E3" s="260"/>
      <c r="F3" s="260"/>
      <c r="G3" s="261"/>
      <c r="H3" s="261"/>
      <c r="I3" s="261"/>
      <c r="J3" s="262"/>
      <c r="P3" s="157"/>
    </row>
    <row r="4" spans="1:23" ht="18" customHeight="1" x14ac:dyDescent="0.3">
      <c r="A4" s="1"/>
      <c r="B4" s="232"/>
      <c r="C4" s="227"/>
      <c r="D4" s="227"/>
      <c r="E4" s="227"/>
      <c r="F4" s="233" t="s">
        <v>14</v>
      </c>
      <c r="G4" s="227"/>
      <c r="H4" s="227"/>
      <c r="I4" s="227"/>
      <c r="J4" s="245"/>
      <c r="P4" s="157"/>
    </row>
    <row r="5" spans="1:23" ht="18" customHeight="1" x14ac:dyDescent="0.3">
      <c r="A5" s="1"/>
      <c r="B5" s="231"/>
      <c r="C5" s="227"/>
      <c r="D5" s="227"/>
      <c r="E5" s="227"/>
      <c r="F5" s="233" t="s">
        <v>15</v>
      </c>
      <c r="G5" s="227"/>
      <c r="H5" s="227"/>
      <c r="I5" s="227"/>
      <c r="J5" s="245"/>
      <c r="P5" s="157"/>
    </row>
    <row r="6" spans="1:23" ht="18" customHeight="1" x14ac:dyDescent="0.3">
      <c r="A6" s="1"/>
      <c r="B6" s="58" t="s">
        <v>16</v>
      </c>
      <c r="C6" s="227"/>
      <c r="D6" s="233" t="s">
        <v>17</v>
      </c>
      <c r="E6" s="227"/>
      <c r="F6" s="233" t="s">
        <v>18</v>
      </c>
      <c r="G6" s="233" t="s">
        <v>19</v>
      </c>
      <c r="H6" s="227"/>
      <c r="I6" s="227"/>
      <c r="J6" s="245"/>
      <c r="P6" s="157"/>
    </row>
    <row r="7" spans="1:23" ht="19.95" customHeight="1" x14ac:dyDescent="0.3">
      <c r="A7" s="1"/>
      <c r="B7" s="263" t="s">
        <v>20</v>
      </c>
      <c r="C7" s="264"/>
      <c r="D7" s="264"/>
      <c r="E7" s="264"/>
      <c r="F7" s="264"/>
      <c r="G7" s="264"/>
      <c r="H7" s="264"/>
      <c r="I7" s="234"/>
      <c r="J7" s="246"/>
      <c r="P7" s="157"/>
    </row>
    <row r="8" spans="1:23" ht="18" customHeight="1" x14ac:dyDescent="0.3">
      <c r="A8" s="1"/>
      <c r="B8" s="58" t="s">
        <v>23</v>
      </c>
      <c r="C8" s="227"/>
      <c r="D8" s="227"/>
      <c r="E8" s="227"/>
      <c r="F8" s="233" t="s">
        <v>24</v>
      </c>
      <c r="G8" s="227"/>
      <c r="H8" s="227"/>
      <c r="I8" s="227"/>
      <c r="J8" s="245"/>
      <c r="P8" s="157"/>
    </row>
    <row r="9" spans="1:23" ht="19.95" customHeight="1" x14ac:dyDescent="0.3">
      <c r="A9" s="1"/>
      <c r="B9" s="263" t="s">
        <v>21</v>
      </c>
      <c r="C9" s="264"/>
      <c r="D9" s="264"/>
      <c r="E9" s="264"/>
      <c r="F9" s="264"/>
      <c r="G9" s="264"/>
      <c r="H9" s="264"/>
      <c r="I9" s="234"/>
      <c r="J9" s="246"/>
      <c r="P9" s="157"/>
    </row>
    <row r="10" spans="1:23" ht="18" customHeight="1" x14ac:dyDescent="0.3">
      <c r="A10" s="1"/>
      <c r="B10" s="58" t="s">
        <v>25</v>
      </c>
      <c r="C10" s="227"/>
      <c r="D10" s="227"/>
      <c r="E10" s="227"/>
      <c r="F10" s="233" t="s">
        <v>26</v>
      </c>
      <c r="G10" s="227"/>
      <c r="H10" s="227"/>
      <c r="I10" s="227"/>
      <c r="J10" s="245"/>
      <c r="P10" s="157"/>
    </row>
    <row r="11" spans="1:23" ht="19.95" customHeight="1" x14ac:dyDescent="0.3">
      <c r="A11" s="1"/>
      <c r="B11" s="263" t="s">
        <v>22</v>
      </c>
      <c r="C11" s="264"/>
      <c r="D11" s="264"/>
      <c r="E11" s="264"/>
      <c r="F11" s="264"/>
      <c r="G11" s="264"/>
      <c r="H11" s="264"/>
      <c r="I11" s="234"/>
      <c r="J11" s="246"/>
      <c r="P11" s="157"/>
    </row>
    <row r="12" spans="1:23" ht="18" customHeight="1" x14ac:dyDescent="0.3">
      <c r="A12" s="1"/>
      <c r="B12" s="58" t="s">
        <v>23</v>
      </c>
      <c r="C12" s="227"/>
      <c r="D12" s="227"/>
      <c r="E12" s="227"/>
      <c r="F12" s="233" t="s">
        <v>24</v>
      </c>
      <c r="G12" s="227"/>
      <c r="H12" s="227"/>
      <c r="I12" s="227"/>
      <c r="J12" s="245"/>
      <c r="P12" s="157"/>
    </row>
    <row r="13" spans="1:23" ht="18" customHeight="1" x14ac:dyDescent="0.3">
      <c r="A13" s="1"/>
      <c r="B13" s="230"/>
      <c r="C13" s="133"/>
      <c r="D13" s="133"/>
      <c r="E13" s="133"/>
      <c r="F13" s="133"/>
      <c r="G13" s="133"/>
      <c r="H13" s="133"/>
      <c r="I13" s="133"/>
      <c r="J13" s="247"/>
      <c r="P13" s="157"/>
    </row>
    <row r="14" spans="1:23" ht="18" customHeight="1" x14ac:dyDescent="0.3">
      <c r="A14" s="1"/>
      <c r="B14" s="56" t="s">
        <v>5</v>
      </c>
      <c r="C14" s="64" t="s">
        <v>47</v>
      </c>
      <c r="D14" s="63" t="s">
        <v>48</v>
      </c>
      <c r="E14" s="68" t="s">
        <v>49</v>
      </c>
      <c r="F14" s="254" t="s">
        <v>9</v>
      </c>
      <c r="G14" s="255"/>
      <c r="H14" s="44"/>
      <c r="I14" s="56">
        <f>'SO 15894'!P14</f>
        <v>0</v>
      </c>
      <c r="J14" s="119"/>
      <c r="P14" s="157"/>
    </row>
    <row r="15" spans="1:23" ht="18" customHeight="1" x14ac:dyDescent="0.3">
      <c r="A15" s="1"/>
      <c r="B15" s="57" t="s">
        <v>27</v>
      </c>
      <c r="C15" s="65">
        <f>'SO 15894'!C15</f>
        <v>0</v>
      </c>
      <c r="D15" s="60">
        <f>'SO 15894'!D15</f>
        <v>0</v>
      </c>
      <c r="E15" s="69">
        <f>'SO 15894'!E15</f>
        <v>0</v>
      </c>
      <c r="F15" s="267"/>
      <c r="G15" s="268"/>
      <c r="H15" s="1"/>
      <c r="I15" s="236"/>
      <c r="J15" s="203"/>
      <c r="P15" s="157"/>
    </row>
    <row r="16" spans="1:23" ht="18" customHeight="1" x14ac:dyDescent="0.3">
      <c r="A16" s="1"/>
      <c r="B16" s="56" t="s">
        <v>28</v>
      </c>
      <c r="C16" s="94">
        <f>'SO 15894'!C16</f>
        <v>0</v>
      </c>
      <c r="D16" s="95">
        <f>'SO 15894'!D16</f>
        <v>0</v>
      </c>
      <c r="E16" s="96">
        <f>'SO 15894'!E16</f>
        <v>0</v>
      </c>
      <c r="F16" s="269" t="s">
        <v>34</v>
      </c>
      <c r="G16" s="255"/>
      <c r="H16" s="229"/>
      <c r="I16" s="241">
        <f>Rekapitulácia!E8</f>
        <v>0</v>
      </c>
      <c r="J16" s="119"/>
      <c r="P16" s="157"/>
    </row>
    <row r="17" spans="1:23" ht="18" customHeight="1" x14ac:dyDescent="0.3">
      <c r="A17" s="1"/>
      <c r="B17" s="57" t="s">
        <v>29</v>
      </c>
      <c r="C17" s="65">
        <f>'SO 15894'!C17</f>
        <v>0</v>
      </c>
      <c r="D17" s="60">
        <f>'SO 15894'!D17</f>
        <v>0</v>
      </c>
      <c r="E17" s="69">
        <f>'SO 15894'!E17</f>
        <v>0</v>
      </c>
      <c r="F17" s="270" t="s">
        <v>35</v>
      </c>
      <c r="G17" s="271"/>
      <c r="H17" s="139"/>
      <c r="I17" s="236">
        <f>Rekapitulácia!D8</f>
        <v>0</v>
      </c>
      <c r="J17" s="203"/>
      <c r="P17" s="157"/>
    </row>
    <row r="18" spans="1:23" ht="18" customHeight="1" x14ac:dyDescent="0.3">
      <c r="A18" s="1"/>
      <c r="B18" s="58" t="s">
        <v>30</v>
      </c>
      <c r="C18" s="66">
        <f>'SO 15894'!C18</f>
        <v>0</v>
      </c>
      <c r="D18" s="61">
        <f>'SO 15894'!D18</f>
        <v>0</v>
      </c>
      <c r="E18" s="70">
        <f>'SO 15894'!E18</f>
        <v>0</v>
      </c>
      <c r="F18" s="272"/>
      <c r="G18" s="273"/>
      <c r="H18" s="228"/>
      <c r="I18" s="237"/>
      <c r="J18" s="245"/>
      <c r="P18" s="157"/>
    </row>
    <row r="19" spans="1:23" ht="18" customHeight="1" x14ac:dyDescent="0.3">
      <c r="A19" s="1"/>
      <c r="B19" s="58" t="s">
        <v>31</v>
      </c>
      <c r="C19" s="67">
        <f>'SO 15894'!C19</f>
        <v>0</v>
      </c>
      <c r="D19" s="62">
        <f>'SO 15894'!D19</f>
        <v>0</v>
      </c>
      <c r="E19" s="70">
        <f>'SO 15894'!E19</f>
        <v>0</v>
      </c>
      <c r="F19" s="274"/>
      <c r="G19" s="275"/>
      <c r="H19" s="228"/>
      <c r="I19" s="237"/>
      <c r="J19" s="245"/>
      <c r="P19" s="157"/>
    </row>
    <row r="20" spans="1:23" ht="18" customHeight="1" x14ac:dyDescent="0.3">
      <c r="A20" s="1"/>
      <c r="B20" s="56" t="s">
        <v>32</v>
      </c>
      <c r="C20" s="235"/>
      <c r="D20" s="235"/>
      <c r="E20" s="242">
        <f>SUM(E15:E19)</f>
        <v>0</v>
      </c>
      <c r="F20" s="265" t="s">
        <v>32</v>
      </c>
      <c r="G20" s="255"/>
      <c r="H20" s="229"/>
      <c r="I20" s="238">
        <f>SUM(I14:I18)</f>
        <v>0</v>
      </c>
      <c r="J20" s="119"/>
      <c r="P20" s="157"/>
    </row>
    <row r="21" spans="1:23" ht="18" customHeight="1" x14ac:dyDescent="0.3">
      <c r="A21" s="1"/>
      <c r="B21" s="57" t="s">
        <v>132</v>
      </c>
      <c r="C21" s="139"/>
      <c r="D21" s="139"/>
      <c r="E21" s="139"/>
      <c r="F21" s="276" t="s">
        <v>132</v>
      </c>
      <c r="G21" s="273"/>
      <c r="H21" s="139"/>
      <c r="I21" s="239"/>
      <c r="J21" s="203"/>
      <c r="P21" s="157"/>
    </row>
    <row r="22" spans="1:23" ht="18" customHeight="1" x14ac:dyDescent="0.3">
      <c r="A22" s="1"/>
      <c r="B22" s="58" t="s">
        <v>133</v>
      </c>
      <c r="C22" s="228"/>
      <c r="D22" s="228"/>
      <c r="E22" s="70">
        <f>'SO 15894'!E21</f>
        <v>0</v>
      </c>
      <c r="F22" s="276" t="s">
        <v>136</v>
      </c>
      <c r="G22" s="273"/>
      <c r="H22" s="228"/>
      <c r="I22" s="237">
        <f>'SO 15894'!P21</f>
        <v>0</v>
      </c>
      <c r="J22" s="245"/>
      <c r="P22" s="157"/>
      <c r="V22" s="55"/>
      <c r="W22" s="55"/>
    </row>
    <row r="23" spans="1:23" ht="18" customHeight="1" x14ac:dyDescent="0.3">
      <c r="A23" s="1"/>
      <c r="B23" s="58" t="s">
        <v>134</v>
      </c>
      <c r="C23" s="228"/>
      <c r="D23" s="228"/>
      <c r="E23" s="70">
        <f>'SO 15894'!E22</f>
        <v>0</v>
      </c>
      <c r="F23" s="276" t="s">
        <v>137</v>
      </c>
      <c r="G23" s="273"/>
      <c r="H23" s="228"/>
      <c r="I23" s="237">
        <f>'SO 15894'!P22</f>
        <v>0</v>
      </c>
      <c r="J23" s="245"/>
      <c r="P23" s="157"/>
      <c r="V23" s="55"/>
      <c r="W23" s="55"/>
    </row>
    <row r="24" spans="1:23" ht="18" customHeight="1" x14ac:dyDescent="0.3">
      <c r="A24" s="1"/>
      <c r="B24" s="58" t="s">
        <v>135</v>
      </c>
      <c r="C24" s="228"/>
      <c r="D24" s="228"/>
      <c r="E24" s="70">
        <f>'SO 15894'!E23</f>
        <v>0</v>
      </c>
      <c r="F24" s="276" t="s">
        <v>138</v>
      </c>
      <c r="G24" s="273"/>
      <c r="H24" s="228"/>
      <c r="I24" s="58">
        <f>'SO 15894'!P23</f>
        <v>0</v>
      </c>
      <c r="J24" s="245"/>
      <c r="P24" s="157"/>
      <c r="V24" s="55"/>
      <c r="W24" s="55"/>
    </row>
    <row r="25" spans="1:23" ht="18" customHeight="1" x14ac:dyDescent="0.3">
      <c r="A25" s="1"/>
      <c r="B25" s="58"/>
      <c r="C25" s="228"/>
      <c r="D25" s="228"/>
      <c r="E25" s="228"/>
      <c r="F25" s="277" t="s">
        <v>32</v>
      </c>
      <c r="G25" s="278"/>
      <c r="H25" s="228"/>
      <c r="I25" s="240">
        <f>SUM(E21:E24)+SUM(I21:I24)</f>
        <v>0</v>
      </c>
      <c r="J25" s="245"/>
      <c r="P25" s="157"/>
    </row>
    <row r="26" spans="1:23" ht="18" customHeight="1" x14ac:dyDescent="0.3">
      <c r="A26" s="1"/>
      <c r="B26" s="75" t="s">
        <v>52</v>
      </c>
      <c r="C26" s="138"/>
      <c r="D26" s="138"/>
      <c r="E26" s="104"/>
      <c r="F26" s="265" t="s">
        <v>36</v>
      </c>
      <c r="G26" s="266"/>
      <c r="H26" s="138"/>
      <c r="I26" s="230"/>
      <c r="J26" s="247"/>
      <c r="P26" s="157"/>
    </row>
    <row r="27" spans="1:23" ht="18" customHeight="1" x14ac:dyDescent="0.3">
      <c r="A27" s="1"/>
      <c r="B27" s="210"/>
      <c r="C27" s="1"/>
      <c r="D27" s="1"/>
      <c r="E27" s="106"/>
      <c r="F27" s="279" t="s">
        <v>37</v>
      </c>
      <c r="G27" s="280"/>
      <c r="H27" s="139"/>
      <c r="I27" s="236">
        <f>E20+I20+I25</f>
        <v>0</v>
      </c>
      <c r="J27" s="203"/>
      <c r="P27" s="157"/>
    </row>
    <row r="28" spans="1:23" ht="18" customHeight="1" x14ac:dyDescent="0.3">
      <c r="A28" s="1"/>
      <c r="B28" s="210"/>
      <c r="C28" s="1"/>
      <c r="D28" s="1"/>
      <c r="E28" s="106"/>
      <c r="F28" s="281" t="s">
        <v>38</v>
      </c>
      <c r="G28" s="282"/>
      <c r="H28" s="96">
        <f>Rekapitulácia!B9</f>
        <v>0</v>
      </c>
      <c r="I28" s="56">
        <f>ROUND(((ROUND(H28,2)*20)/100),2)*1</f>
        <v>0</v>
      </c>
      <c r="J28" s="119"/>
      <c r="P28" s="156"/>
    </row>
    <row r="29" spans="1:23" ht="18" customHeight="1" x14ac:dyDescent="0.3">
      <c r="A29" s="1"/>
      <c r="B29" s="210"/>
      <c r="C29" s="1"/>
      <c r="D29" s="1"/>
      <c r="E29" s="106"/>
      <c r="F29" s="283" t="s">
        <v>39</v>
      </c>
      <c r="G29" s="284"/>
      <c r="H29" s="69">
        <f>Rekapitulácia!B10</f>
        <v>0</v>
      </c>
      <c r="I29" s="57">
        <f>ROUND(((ROUND(H29,2)*0)/100),2)</f>
        <v>0</v>
      </c>
      <c r="J29" s="203"/>
      <c r="P29" s="156"/>
    </row>
    <row r="30" spans="1:23" ht="18" customHeight="1" x14ac:dyDescent="0.3">
      <c r="A30" s="1"/>
      <c r="B30" s="210"/>
      <c r="C30" s="1"/>
      <c r="D30" s="1"/>
      <c r="E30" s="106"/>
      <c r="F30" s="281" t="s">
        <v>40</v>
      </c>
      <c r="G30" s="282"/>
      <c r="H30" s="229"/>
      <c r="I30" s="238">
        <f>SUM(I27:I29)</f>
        <v>0</v>
      </c>
      <c r="J30" s="119"/>
      <c r="P30" s="157"/>
    </row>
    <row r="31" spans="1:23" ht="18" customHeight="1" x14ac:dyDescent="0.3">
      <c r="A31" s="1"/>
      <c r="B31" s="210"/>
      <c r="C31" s="1"/>
      <c r="D31" s="1"/>
      <c r="E31" s="103"/>
      <c r="F31" s="280"/>
      <c r="G31" s="268"/>
      <c r="H31" s="139"/>
      <c r="I31" s="210"/>
      <c r="J31" s="203"/>
      <c r="P31" s="157"/>
    </row>
    <row r="32" spans="1:23" ht="18" customHeight="1" x14ac:dyDescent="0.3">
      <c r="A32" s="1"/>
      <c r="B32" s="75" t="s">
        <v>50</v>
      </c>
      <c r="C32" s="133"/>
      <c r="D32" s="133"/>
      <c r="E32" s="10" t="s">
        <v>51</v>
      </c>
      <c r="F32" s="1"/>
      <c r="G32" s="133"/>
      <c r="H32" s="138"/>
      <c r="I32" s="133"/>
      <c r="J32" s="247"/>
      <c r="P32" s="157"/>
    </row>
    <row r="33" spans="1:23" ht="18" customHeight="1" x14ac:dyDescent="0.3">
      <c r="A33" s="1"/>
      <c r="B33" s="210"/>
      <c r="C33" s="1"/>
      <c r="D33" s="1"/>
      <c r="E33" s="1"/>
      <c r="F33" s="1"/>
      <c r="G33" s="1"/>
      <c r="H33" s="1"/>
      <c r="I33" s="1"/>
      <c r="J33" s="203"/>
      <c r="P33" s="157"/>
    </row>
    <row r="34" spans="1:23" ht="18" customHeight="1" x14ac:dyDescent="0.3">
      <c r="A34" s="1"/>
      <c r="B34" s="210"/>
      <c r="C34" s="1"/>
      <c r="D34" s="1"/>
      <c r="E34" s="1"/>
      <c r="F34" s="1"/>
      <c r="G34" s="1"/>
      <c r="H34" s="1"/>
      <c r="I34" s="1"/>
      <c r="J34" s="203"/>
      <c r="P34" s="157"/>
    </row>
    <row r="35" spans="1:23" ht="18" customHeight="1" x14ac:dyDescent="0.3">
      <c r="A35" s="1"/>
      <c r="B35" s="210"/>
      <c r="C35" s="1"/>
      <c r="D35" s="1"/>
      <c r="E35" s="1"/>
      <c r="F35" s="1"/>
      <c r="G35" s="1"/>
      <c r="H35" s="1"/>
      <c r="I35" s="1"/>
      <c r="J35" s="203"/>
      <c r="P35" s="157"/>
    </row>
    <row r="36" spans="1:23" ht="18" customHeight="1" x14ac:dyDescent="0.3">
      <c r="A36" s="1"/>
      <c r="B36" s="210"/>
      <c r="C36" s="1"/>
      <c r="D36" s="1"/>
      <c r="E36" s="1"/>
      <c r="F36" s="1"/>
      <c r="G36" s="1"/>
      <c r="H36" s="1"/>
      <c r="I36" s="1"/>
      <c r="J36" s="203"/>
      <c r="P36" s="157"/>
    </row>
    <row r="37" spans="1:23" ht="18" customHeight="1" x14ac:dyDescent="0.3">
      <c r="A37" s="1"/>
      <c r="B37" s="210"/>
      <c r="C37" s="1"/>
      <c r="D37" s="1"/>
      <c r="E37" s="1"/>
      <c r="F37" s="1"/>
      <c r="G37" s="1"/>
      <c r="H37" s="1"/>
      <c r="I37" s="1"/>
      <c r="J37" s="203"/>
      <c r="P37" s="157"/>
    </row>
    <row r="38" spans="1:23" ht="18" customHeight="1" x14ac:dyDescent="0.3">
      <c r="A38" s="1"/>
      <c r="B38" s="243"/>
      <c r="C38" s="244"/>
      <c r="D38" s="244"/>
      <c r="E38" s="244"/>
      <c r="F38" s="244"/>
      <c r="G38" s="244"/>
      <c r="H38" s="244"/>
      <c r="I38" s="244"/>
      <c r="J38" s="248"/>
      <c r="P38" s="157"/>
    </row>
    <row r="39" spans="1:23" ht="18" customHeight="1" x14ac:dyDescent="0.3">
      <c r="A39" s="3"/>
      <c r="B39" s="3"/>
      <c r="C39" s="3"/>
      <c r="D39" s="3"/>
      <c r="E39" s="3"/>
      <c r="F39" s="3"/>
      <c r="G39" s="3"/>
      <c r="H39" s="3"/>
      <c r="I39" s="3"/>
      <c r="J39" s="17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</row>
    <row r="40" spans="1:23" ht="18" customHeight="1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</row>
    <row r="41" spans="1:23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</row>
    <row r="42" spans="1:23" x14ac:dyDescent="0.3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</row>
  </sheetData>
  <mergeCells count="23">
    <mergeCell ref="F27:G27"/>
    <mergeCell ref="F28:G28"/>
    <mergeCell ref="F29:G29"/>
    <mergeCell ref="F30:G30"/>
    <mergeCell ref="F31:G3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14:G14"/>
    <mergeCell ref="B2:J2"/>
    <mergeCell ref="B3:J3"/>
    <mergeCell ref="B7:H7"/>
    <mergeCell ref="B9:H9"/>
    <mergeCell ref="B11:H11"/>
  </mergeCells>
  <pageMargins left="0.7" right="0.7" top="0.75" bottom="0.75" header="0.3" footer="0.3"/>
  <pageSetup paperSize="9" scale="95" orientation="portrait" horizontalDpi="30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AE611-3608-4B75-9E06-1086C63924DB}">
  <dimension ref="A1:AA103"/>
  <sheetViews>
    <sheetView workbookViewId="0">
      <pane ySplit="1" topLeftCell="A97" activePane="bottomLeft" state="frozen"/>
      <selection pane="bottomLeft" activeCell="H77" sqref="H77:H100"/>
    </sheetView>
  </sheetViews>
  <sheetFormatPr defaultColWidth="0" defaultRowHeight="14.4" x14ac:dyDescent="0.3"/>
  <cols>
    <col min="1" max="1" width="1.77734375" customWidth="1"/>
    <col min="2" max="2" width="4.77734375" customWidth="1"/>
    <col min="3" max="3" width="12.77734375" customWidth="1"/>
    <col min="4" max="5" width="22.77734375" customWidth="1"/>
    <col min="6" max="7" width="9.77734375" customWidth="1"/>
    <col min="8" max="8" width="10.44140625" customWidth="1"/>
    <col min="9" max="9" width="12.77734375" customWidth="1"/>
    <col min="10" max="10" width="10.77734375" hidden="1" customWidth="1"/>
    <col min="11" max="15" width="0" hidden="1" customWidth="1"/>
    <col min="16" max="16" width="8" customWidth="1"/>
    <col min="17" max="18" width="0" hidden="1" customWidth="1"/>
    <col min="19" max="19" width="7.77734375" customWidth="1"/>
    <col min="20" max="21" width="0" hidden="1" customWidth="1"/>
    <col min="22" max="22" width="7.77734375" customWidth="1"/>
    <col min="23" max="23" width="2.77734375" customWidth="1"/>
    <col min="24" max="26" width="0" hidden="1" customWidth="1"/>
    <col min="27" max="27" width="8.88671875" hidden="1" customWidth="1"/>
  </cols>
  <sheetData>
    <row r="1" spans="1:23" ht="34.950000000000003" customHeight="1" x14ac:dyDescent="0.3">
      <c r="A1" s="12"/>
      <c r="B1" s="286" t="s">
        <v>12</v>
      </c>
      <c r="C1" s="287"/>
      <c r="D1" s="12"/>
      <c r="E1" s="288" t="s">
        <v>0</v>
      </c>
      <c r="F1" s="289"/>
      <c r="G1" s="13"/>
      <c r="H1" s="298" t="s">
        <v>62</v>
      </c>
      <c r="I1" s="287"/>
      <c r="J1" s="165"/>
      <c r="K1" s="166"/>
      <c r="L1" s="166"/>
      <c r="M1" s="166"/>
      <c r="N1" s="166"/>
      <c r="O1" s="166"/>
      <c r="P1" s="167"/>
      <c r="Q1" s="118"/>
      <c r="R1" s="118"/>
      <c r="S1" s="118"/>
      <c r="T1" s="118"/>
      <c r="U1" s="118"/>
      <c r="V1" s="118"/>
      <c r="W1" s="55">
        <v>30.126000000000001</v>
      </c>
    </row>
    <row r="2" spans="1:23" ht="34.950000000000003" customHeight="1" x14ac:dyDescent="0.3">
      <c r="A2" s="15"/>
      <c r="B2" s="290" t="s">
        <v>12</v>
      </c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2"/>
      <c r="R2" s="292"/>
      <c r="S2" s="292"/>
      <c r="T2" s="292"/>
      <c r="U2" s="292"/>
      <c r="V2" s="293"/>
      <c r="W2" s="55"/>
    </row>
    <row r="3" spans="1:23" ht="18" customHeight="1" x14ac:dyDescent="0.3">
      <c r="A3" s="15"/>
      <c r="B3" s="259" t="s">
        <v>139</v>
      </c>
      <c r="C3" s="260"/>
      <c r="D3" s="260"/>
      <c r="E3" s="260"/>
      <c r="F3" s="260"/>
      <c r="G3" s="261"/>
      <c r="H3" s="261"/>
      <c r="I3" s="261"/>
      <c r="J3" s="261"/>
      <c r="K3" s="261"/>
      <c r="L3" s="261"/>
      <c r="M3" s="261"/>
      <c r="N3" s="261"/>
      <c r="O3" s="261"/>
      <c r="P3" s="261"/>
      <c r="Q3" s="261"/>
      <c r="R3" s="261"/>
      <c r="S3" s="261"/>
      <c r="T3" s="261"/>
      <c r="U3" s="261"/>
      <c r="V3" s="262"/>
      <c r="W3" s="55"/>
    </row>
    <row r="4" spans="1:23" ht="18" customHeight="1" x14ac:dyDescent="0.3">
      <c r="A4" s="15"/>
      <c r="B4" s="45" t="s">
        <v>13</v>
      </c>
      <c r="C4" s="32"/>
      <c r="D4" s="25"/>
      <c r="E4" s="25"/>
      <c r="F4" s="46" t="s">
        <v>14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20"/>
      <c r="W4" s="55"/>
    </row>
    <row r="5" spans="1:23" ht="18" customHeight="1" x14ac:dyDescent="0.3">
      <c r="A5" s="15"/>
      <c r="B5" s="40"/>
      <c r="C5" s="32"/>
      <c r="D5" s="25"/>
      <c r="E5" s="25"/>
      <c r="F5" s="46" t="s">
        <v>15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20"/>
      <c r="W5" s="55"/>
    </row>
    <row r="6" spans="1:23" ht="18" customHeight="1" x14ac:dyDescent="0.3">
      <c r="A6" s="15"/>
      <c r="B6" s="47" t="s">
        <v>16</v>
      </c>
      <c r="C6" s="32"/>
      <c r="D6" s="46" t="s">
        <v>17</v>
      </c>
      <c r="E6" s="25"/>
      <c r="F6" s="46" t="s">
        <v>18</v>
      </c>
      <c r="G6" s="46" t="s">
        <v>19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20"/>
      <c r="W6" s="55"/>
    </row>
    <row r="7" spans="1:23" ht="19.95" customHeight="1" x14ac:dyDescent="0.3">
      <c r="A7" s="15"/>
      <c r="B7" s="294" t="s">
        <v>20</v>
      </c>
      <c r="C7" s="295"/>
      <c r="D7" s="295"/>
      <c r="E7" s="295"/>
      <c r="F7" s="295"/>
      <c r="G7" s="295"/>
      <c r="H7" s="296"/>
      <c r="I7" s="49"/>
      <c r="J7" s="50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20"/>
      <c r="W7" s="55"/>
    </row>
    <row r="8" spans="1:23" ht="18" customHeight="1" x14ac:dyDescent="0.3">
      <c r="A8" s="15"/>
      <c r="B8" s="51" t="s">
        <v>23</v>
      </c>
      <c r="C8" s="48"/>
      <c r="D8" s="28"/>
      <c r="E8" s="28"/>
      <c r="F8" s="52" t="s">
        <v>24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20"/>
      <c r="W8" s="55"/>
    </row>
    <row r="9" spans="1:23" ht="19.95" customHeight="1" x14ac:dyDescent="0.3">
      <c r="A9" s="15"/>
      <c r="B9" s="263" t="s">
        <v>21</v>
      </c>
      <c r="C9" s="264"/>
      <c r="D9" s="264"/>
      <c r="E9" s="264"/>
      <c r="F9" s="264"/>
      <c r="G9" s="264"/>
      <c r="H9" s="297"/>
      <c r="I9" s="50"/>
      <c r="J9" s="50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20"/>
      <c r="W9" s="55"/>
    </row>
    <row r="10" spans="1:23" ht="18" customHeight="1" x14ac:dyDescent="0.3">
      <c r="A10" s="15"/>
      <c r="B10" s="47" t="s">
        <v>25</v>
      </c>
      <c r="C10" s="32"/>
      <c r="D10" s="25"/>
      <c r="E10" s="25"/>
      <c r="F10" s="46" t="s">
        <v>26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20"/>
      <c r="W10" s="55"/>
    </row>
    <row r="11" spans="1:23" ht="19.95" customHeight="1" x14ac:dyDescent="0.3">
      <c r="A11" s="15"/>
      <c r="B11" s="263" t="s">
        <v>22</v>
      </c>
      <c r="C11" s="264"/>
      <c r="D11" s="264"/>
      <c r="E11" s="264"/>
      <c r="F11" s="264"/>
      <c r="G11" s="264"/>
      <c r="H11" s="297"/>
      <c r="I11" s="50"/>
      <c r="J11" s="50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20"/>
      <c r="W11" s="55"/>
    </row>
    <row r="12" spans="1:23" ht="18" customHeight="1" x14ac:dyDescent="0.3">
      <c r="A12" s="15"/>
      <c r="B12" s="47" t="s">
        <v>23</v>
      </c>
      <c r="C12" s="32"/>
      <c r="D12" s="25"/>
      <c r="E12" s="25"/>
      <c r="F12" s="46" t="s">
        <v>24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20"/>
      <c r="W12" s="55"/>
    </row>
    <row r="13" spans="1:23" ht="18" customHeight="1" x14ac:dyDescent="0.3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20"/>
      <c r="W13" s="55"/>
    </row>
    <row r="14" spans="1:23" ht="18" customHeight="1" x14ac:dyDescent="0.3">
      <c r="A14" s="15"/>
      <c r="B14" s="56" t="s">
        <v>5</v>
      </c>
      <c r="C14" s="64" t="s">
        <v>47</v>
      </c>
      <c r="D14" s="63" t="s">
        <v>48</v>
      </c>
      <c r="E14" s="68" t="s">
        <v>49</v>
      </c>
      <c r="F14" s="254" t="s">
        <v>33</v>
      </c>
      <c r="G14" s="255"/>
      <c r="H14" s="299"/>
      <c r="I14" s="32"/>
      <c r="J14" s="25"/>
      <c r="K14" s="26"/>
      <c r="L14" s="26"/>
      <c r="M14" s="26"/>
      <c r="N14" s="26"/>
      <c r="O14" s="76"/>
      <c r="P14" s="84">
        <v>0</v>
      </c>
      <c r="Q14" s="80"/>
      <c r="R14" s="26"/>
      <c r="S14" s="26"/>
      <c r="T14" s="26"/>
      <c r="U14" s="26"/>
      <c r="V14" s="120"/>
      <c r="W14" s="55"/>
    </row>
    <row r="15" spans="1:23" ht="18" customHeight="1" x14ac:dyDescent="0.3">
      <c r="A15" s="15"/>
      <c r="B15" s="57" t="s">
        <v>27</v>
      </c>
      <c r="C15" s="65">
        <f>'SO 15894'!E58</f>
        <v>0</v>
      </c>
      <c r="D15" s="60">
        <f>'SO 15894'!F58</f>
        <v>0</v>
      </c>
      <c r="E15" s="69">
        <f>'SO 15894'!G58</f>
        <v>0</v>
      </c>
      <c r="F15" s="300"/>
      <c r="G15" s="273"/>
      <c r="H15" s="285"/>
      <c r="I15" s="25"/>
      <c r="J15" s="25"/>
      <c r="K15" s="26"/>
      <c r="L15" s="26"/>
      <c r="M15" s="26"/>
      <c r="N15" s="26"/>
      <c r="O15" s="76"/>
      <c r="P15" s="85"/>
      <c r="Q15" s="80"/>
      <c r="R15" s="26"/>
      <c r="S15" s="26"/>
      <c r="T15" s="26"/>
      <c r="U15" s="26"/>
      <c r="V15" s="120"/>
      <c r="W15" s="55"/>
    </row>
    <row r="16" spans="1:23" ht="18" customHeight="1" x14ac:dyDescent="0.3">
      <c r="A16" s="15"/>
      <c r="B16" s="56" t="s">
        <v>28</v>
      </c>
      <c r="C16" s="94"/>
      <c r="D16" s="95"/>
      <c r="E16" s="96"/>
      <c r="F16" s="269" t="s">
        <v>34</v>
      </c>
      <c r="G16" s="273"/>
      <c r="H16" s="285"/>
      <c r="I16" s="25"/>
      <c r="J16" s="25"/>
      <c r="K16" s="26"/>
      <c r="L16" s="26"/>
      <c r="M16" s="26"/>
      <c r="N16" s="26"/>
      <c r="O16" s="76"/>
      <c r="P16" s="86">
        <f>(SUM(Z75:Z102))</f>
        <v>0</v>
      </c>
      <c r="Q16" s="80"/>
      <c r="R16" s="26"/>
      <c r="S16" s="26"/>
      <c r="T16" s="26"/>
      <c r="U16" s="26"/>
      <c r="V16" s="120"/>
      <c r="W16" s="55"/>
    </row>
    <row r="17" spans="1:26" ht="18" customHeight="1" x14ac:dyDescent="0.3">
      <c r="A17" s="15"/>
      <c r="B17" s="57" t="s">
        <v>29</v>
      </c>
      <c r="C17" s="65"/>
      <c r="D17" s="60"/>
      <c r="E17" s="69"/>
      <c r="F17" s="270" t="s">
        <v>35</v>
      </c>
      <c r="G17" s="273"/>
      <c r="H17" s="285"/>
      <c r="I17" s="25"/>
      <c r="J17" s="25"/>
      <c r="K17" s="26"/>
      <c r="L17" s="26"/>
      <c r="M17" s="26"/>
      <c r="N17" s="26"/>
      <c r="O17" s="76"/>
      <c r="P17" s="86">
        <f>(SUM(Y75:Y102))</f>
        <v>0</v>
      </c>
      <c r="Q17" s="80"/>
      <c r="R17" s="26"/>
      <c r="S17" s="26"/>
      <c r="T17" s="26"/>
      <c r="U17" s="26"/>
      <c r="V17" s="120"/>
      <c r="W17" s="55"/>
    </row>
    <row r="18" spans="1:26" ht="18" customHeight="1" x14ac:dyDescent="0.3">
      <c r="A18" s="15"/>
      <c r="B18" s="58" t="s">
        <v>30</v>
      </c>
      <c r="C18" s="66"/>
      <c r="D18" s="61"/>
      <c r="E18" s="70"/>
      <c r="F18" s="272"/>
      <c r="G18" s="278"/>
      <c r="H18" s="285"/>
      <c r="I18" s="25"/>
      <c r="J18" s="25"/>
      <c r="K18" s="26"/>
      <c r="L18" s="26"/>
      <c r="M18" s="26"/>
      <c r="N18" s="26"/>
      <c r="O18" s="76"/>
      <c r="P18" s="85"/>
      <c r="Q18" s="80"/>
      <c r="R18" s="26"/>
      <c r="S18" s="26"/>
      <c r="T18" s="26"/>
      <c r="U18" s="26"/>
      <c r="V18" s="120"/>
      <c r="W18" s="55"/>
    </row>
    <row r="19" spans="1:26" ht="18" customHeight="1" x14ac:dyDescent="0.3">
      <c r="A19" s="15"/>
      <c r="B19" s="58" t="s">
        <v>31</v>
      </c>
      <c r="C19" s="67"/>
      <c r="D19" s="62"/>
      <c r="E19" s="70"/>
      <c r="F19" s="303"/>
      <c r="G19" s="304"/>
      <c r="H19" s="305"/>
      <c r="I19" s="25"/>
      <c r="J19" s="25"/>
      <c r="K19" s="26"/>
      <c r="L19" s="26"/>
      <c r="M19" s="26"/>
      <c r="N19" s="26"/>
      <c r="O19" s="76"/>
      <c r="P19" s="85"/>
      <c r="Q19" s="80"/>
      <c r="R19" s="26"/>
      <c r="S19" s="26"/>
      <c r="T19" s="26"/>
      <c r="U19" s="26"/>
      <c r="V19" s="120"/>
      <c r="W19" s="55"/>
    </row>
    <row r="20" spans="1:26" ht="18" customHeight="1" x14ac:dyDescent="0.3">
      <c r="A20" s="15"/>
      <c r="B20" s="54" t="s">
        <v>32</v>
      </c>
      <c r="C20" s="59"/>
      <c r="D20" s="97"/>
      <c r="E20" s="98">
        <f>SUM(E15:E19)</f>
        <v>0</v>
      </c>
      <c r="F20" s="265" t="s">
        <v>32</v>
      </c>
      <c r="G20" s="271"/>
      <c r="H20" s="299"/>
      <c r="I20" s="32"/>
      <c r="J20" s="25"/>
      <c r="K20" s="26"/>
      <c r="L20" s="26"/>
      <c r="M20" s="26"/>
      <c r="N20" s="26"/>
      <c r="O20" s="76"/>
      <c r="P20" s="87">
        <f>SUM(P14:P19)</f>
        <v>0</v>
      </c>
      <c r="Q20" s="80"/>
      <c r="R20" s="26"/>
      <c r="S20" s="26"/>
      <c r="T20" s="26"/>
      <c r="U20" s="26"/>
      <c r="V20" s="120"/>
      <c r="W20" s="55"/>
    </row>
    <row r="21" spans="1:26" ht="18" customHeight="1" x14ac:dyDescent="0.3">
      <c r="A21" s="15"/>
      <c r="B21" s="51" t="s">
        <v>41</v>
      </c>
      <c r="C21" s="53"/>
      <c r="D21" s="93"/>
      <c r="E21" s="71">
        <f>((E15*U22*0)+(E16*V22*0)+(E17*W22*0))/100</f>
        <v>0</v>
      </c>
      <c r="F21" s="276" t="s">
        <v>44</v>
      </c>
      <c r="G21" s="273"/>
      <c r="H21" s="285"/>
      <c r="I21" s="25"/>
      <c r="J21" s="25"/>
      <c r="K21" s="26"/>
      <c r="L21" s="26"/>
      <c r="M21" s="26"/>
      <c r="N21" s="26"/>
      <c r="O21" s="76"/>
      <c r="P21" s="86">
        <f>((E15*X22*0)+(E16*Y22*0)+(E17*Z22*0))/100</f>
        <v>0</v>
      </c>
      <c r="Q21" s="80"/>
      <c r="R21" s="26"/>
      <c r="S21" s="26"/>
      <c r="T21" s="26"/>
      <c r="U21" s="26"/>
      <c r="V21" s="120"/>
      <c r="W21" s="55"/>
    </row>
    <row r="22" spans="1:26" ht="18" customHeight="1" x14ac:dyDescent="0.3">
      <c r="A22" s="15"/>
      <c r="B22" s="47" t="s">
        <v>42</v>
      </c>
      <c r="C22" s="34"/>
      <c r="D22" s="73"/>
      <c r="E22" s="72">
        <f>((E15*U23*0)+(E16*V23*0)+(E17*W23*0))/100</f>
        <v>0</v>
      </c>
      <c r="F22" s="276" t="s">
        <v>45</v>
      </c>
      <c r="G22" s="273"/>
      <c r="H22" s="285"/>
      <c r="I22" s="25"/>
      <c r="J22" s="25"/>
      <c r="K22" s="26"/>
      <c r="L22" s="26"/>
      <c r="M22" s="26"/>
      <c r="N22" s="26"/>
      <c r="O22" s="76"/>
      <c r="P22" s="86">
        <f>((E15*X23*0)+(E16*Y23*0)+(E17*Z23*0))/100</f>
        <v>0</v>
      </c>
      <c r="Q22" s="80"/>
      <c r="R22" s="26"/>
      <c r="S22" s="26"/>
      <c r="T22" s="26"/>
      <c r="U22" s="26">
        <v>1</v>
      </c>
      <c r="V22" s="121">
        <v>1</v>
      </c>
      <c r="W22" s="55">
        <v>1</v>
      </c>
      <c r="X22">
        <v>1</v>
      </c>
      <c r="Y22">
        <v>1</v>
      </c>
      <c r="Z22">
        <v>1</v>
      </c>
    </row>
    <row r="23" spans="1:26" ht="18" customHeight="1" x14ac:dyDescent="0.3">
      <c r="A23" s="15"/>
      <c r="B23" s="47" t="s">
        <v>43</v>
      </c>
      <c r="C23" s="34"/>
      <c r="D23" s="73"/>
      <c r="E23" s="72">
        <f>((E15*U24*0)+(E16*V24*0)+(E17*W24*0))/100</f>
        <v>0</v>
      </c>
      <c r="F23" s="276" t="s">
        <v>46</v>
      </c>
      <c r="G23" s="273"/>
      <c r="H23" s="285"/>
      <c r="I23" s="25"/>
      <c r="J23" s="25"/>
      <c r="K23" s="26"/>
      <c r="L23" s="26"/>
      <c r="M23" s="26"/>
      <c r="N23" s="26"/>
      <c r="O23" s="76"/>
      <c r="P23" s="86">
        <f>((E15*X24*0)+(E16*Y24*0)+(E17*Z24*0))/100</f>
        <v>0</v>
      </c>
      <c r="Q23" s="80"/>
      <c r="R23" s="26"/>
      <c r="S23" s="26"/>
      <c r="T23" s="26"/>
      <c r="U23" s="26">
        <v>1</v>
      </c>
      <c r="V23" s="121">
        <v>1</v>
      </c>
      <c r="W23" s="55">
        <v>0</v>
      </c>
      <c r="X23">
        <v>1</v>
      </c>
      <c r="Y23">
        <v>1</v>
      </c>
      <c r="Z23">
        <v>1</v>
      </c>
    </row>
    <row r="24" spans="1:26" ht="18" customHeight="1" x14ac:dyDescent="0.3">
      <c r="A24" s="15"/>
      <c r="B24" s="40"/>
      <c r="C24" s="34"/>
      <c r="D24" s="73"/>
      <c r="E24" s="73"/>
      <c r="F24" s="306"/>
      <c r="G24" s="278"/>
      <c r="H24" s="285"/>
      <c r="I24" s="25"/>
      <c r="J24" s="25"/>
      <c r="K24" s="26"/>
      <c r="L24" s="26"/>
      <c r="M24" s="26"/>
      <c r="N24" s="26"/>
      <c r="O24" s="76"/>
      <c r="P24" s="88"/>
      <c r="Q24" s="80"/>
      <c r="R24" s="26"/>
      <c r="S24" s="26"/>
      <c r="T24" s="26"/>
      <c r="U24" s="26">
        <v>1</v>
      </c>
      <c r="V24" s="121">
        <v>1</v>
      </c>
      <c r="W24" s="55">
        <v>1</v>
      </c>
      <c r="X24">
        <v>1</v>
      </c>
      <c r="Y24">
        <v>1</v>
      </c>
      <c r="Z24">
        <v>0</v>
      </c>
    </row>
    <row r="25" spans="1:26" ht="18" customHeight="1" x14ac:dyDescent="0.3">
      <c r="A25" s="15"/>
      <c r="B25" s="47"/>
      <c r="C25" s="34"/>
      <c r="D25" s="73"/>
      <c r="E25" s="73"/>
      <c r="F25" s="307" t="s">
        <v>32</v>
      </c>
      <c r="G25" s="304"/>
      <c r="H25" s="285"/>
      <c r="I25" s="25"/>
      <c r="J25" s="25"/>
      <c r="K25" s="26"/>
      <c r="L25" s="26"/>
      <c r="M25" s="26"/>
      <c r="N25" s="26"/>
      <c r="O25" s="76"/>
      <c r="P25" s="87">
        <f>SUM(E21:E24)+SUM(P21:P24)</f>
        <v>0</v>
      </c>
      <c r="Q25" s="80"/>
      <c r="R25" s="26"/>
      <c r="S25" s="26"/>
      <c r="T25" s="26"/>
      <c r="U25" s="26"/>
      <c r="V25" s="120"/>
      <c r="W25" s="55"/>
    </row>
    <row r="26" spans="1:26" ht="18" customHeight="1" x14ac:dyDescent="0.3">
      <c r="A26" s="15"/>
      <c r="B26" s="116" t="s">
        <v>52</v>
      </c>
      <c r="C26" s="100"/>
      <c r="D26" s="102"/>
      <c r="E26" s="112"/>
      <c r="F26" s="265" t="s">
        <v>36</v>
      </c>
      <c r="G26" s="308"/>
      <c r="H26" s="309"/>
      <c r="I26" s="23"/>
      <c r="J26" s="23"/>
      <c r="K26" s="24"/>
      <c r="L26" s="24"/>
      <c r="M26" s="24"/>
      <c r="N26" s="24"/>
      <c r="O26" s="77"/>
      <c r="P26" s="89"/>
      <c r="Q26" s="81"/>
      <c r="R26" s="24"/>
      <c r="S26" s="24"/>
      <c r="T26" s="24"/>
      <c r="U26" s="24"/>
      <c r="V26" s="122"/>
      <c r="W26" s="55"/>
    </row>
    <row r="27" spans="1:26" ht="18" customHeight="1" x14ac:dyDescent="0.3">
      <c r="A27" s="15"/>
      <c r="B27" s="41"/>
      <c r="C27" s="36"/>
      <c r="D27" s="74"/>
      <c r="E27" s="113"/>
      <c r="F27" s="310" t="s">
        <v>37</v>
      </c>
      <c r="G27" s="280"/>
      <c r="H27" s="311"/>
      <c r="I27" s="28"/>
      <c r="J27" s="28"/>
      <c r="K27" s="29"/>
      <c r="L27" s="29"/>
      <c r="M27" s="29"/>
      <c r="N27" s="29"/>
      <c r="O27" s="78"/>
      <c r="P27" s="90">
        <f>E20+P20+E25+P25</f>
        <v>0</v>
      </c>
      <c r="Q27" s="82"/>
      <c r="R27" s="29"/>
      <c r="S27" s="29"/>
      <c r="T27" s="29"/>
      <c r="U27" s="29"/>
      <c r="V27" s="123"/>
      <c r="W27" s="55"/>
    </row>
    <row r="28" spans="1:26" ht="18" customHeight="1" x14ac:dyDescent="0.3">
      <c r="A28" s="15"/>
      <c r="B28" s="42"/>
      <c r="C28" s="37"/>
      <c r="D28" s="15"/>
      <c r="E28" s="114"/>
      <c r="F28" s="312" t="s">
        <v>38</v>
      </c>
      <c r="G28" s="313"/>
      <c r="H28" s="218">
        <f>P27-SUM('SO 15894'!K75:'SO 15894'!K102)</f>
        <v>0</v>
      </c>
      <c r="I28" s="21"/>
      <c r="J28" s="21"/>
      <c r="K28" s="22"/>
      <c r="L28" s="22"/>
      <c r="M28" s="22"/>
      <c r="N28" s="22"/>
      <c r="O28" s="79"/>
      <c r="P28" s="91">
        <f>ROUND(((ROUND(H28,2)*20)*1/100),2)</f>
        <v>0</v>
      </c>
      <c r="Q28" s="83"/>
      <c r="R28" s="22"/>
      <c r="S28" s="22"/>
      <c r="T28" s="22"/>
      <c r="U28" s="22"/>
      <c r="V28" s="124"/>
      <c r="W28" s="55"/>
    </row>
    <row r="29" spans="1:26" ht="18" customHeight="1" x14ac:dyDescent="0.3">
      <c r="A29" s="15"/>
      <c r="B29" s="42"/>
      <c r="C29" s="37"/>
      <c r="D29" s="15"/>
      <c r="E29" s="114"/>
      <c r="F29" s="314" t="s">
        <v>39</v>
      </c>
      <c r="G29" s="315"/>
      <c r="H29" s="33">
        <f>SUM('SO 15894'!K75:'SO 15894'!K102)</f>
        <v>0</v>
      </c>
      <c r="I29" s="25"/>
      <c r="J29" s="25"/>
      <c r="K29" s="26"/>
      <c r="L29" s="26"/>
      <c r="M29" s="26"/>
      <c r="N29" s="26"/>
      <c r="O29" s="76"/>
      <c r="P29" s="84">
        <f>ROUND(((ROUND(H29,2)*0)/100),2)</f>
        <v>0</v>
      </c>
      <c r="Q29" s="80"/>
      <c r="R29" s="26"/>
      <c r="S29" s="26"/>
      <c r="T29" s="26"/>
      <c r="U29" s="26"/>
      <c r="V29" s="120"/>
      <c r="W29" s="55"/>
    </row>
    <row r="30" spans="1:26" ht="18" customHeight="1" x14ac:dyDescent="0.3">
      <c r="A30" s="15"/>
      <c r="B30" s="42"/>
      <c r="C30" s="37"/>
      <c r="D30" s="15"/>
      <c r="E30" s="114"/>
      <c r="F30" s="301" t="s">
        <v>40</v>
      </c>
      <c r="G30" s="302"/>
      <c r="H30" s="108"/>
      <c r="I30" s="109"/>
      <c r="J30" s="21"/>
      <c r="K30" s="22"/>
      <c r="L30" s="22"/>
      <c r="M30" s="22"/>
      <c r="N30" s="22"/>
      <c r="O30" s="79"/>
      <c r="P30" s="110">
        <f>SUM(P27:P29)</f>
        <v>0</v>
      </c>
      <c r="Q30" s="80"/>
      <c r="R30" s="26"/>
      <c r="S30" s="26"/>
      <c r="T30" s="26"/>
      <c r="U30" s="26"/>
      <c r="V30" s="120"/>
      <c r="W30" s="55"/>
    </row>
    <row r="31" spans="1:26" ht="18" customHeight="1" x14ac:dyDescent="0.3">
      <c r="A31" s="15"/>
      <c r="B31" s="38"/>
      <c r="C31" s="30"/>
      <c r="D31" s="105"/>
      <c r="E31" s="115"/>
      <c r="F31" s="280"/>
      <c r="G31" s="268"/>
      <c r="H31" s="34"/>
      <c r="I31" s="25"/>
      <c r="J31" s="25"/>
      <c r="K31" s="26"/>
      <c r="L31" s="26"/>
      <c r="M31" s="26"/>
      <c r="N31" s="26"/>
      <c r="O31" s="76"/>
      <c r="P31" s="92"/>
      <c r="Q31" s="80"/>
      <c r="R31" s="26"/>
      <c r="S31" s="26"/>
      <c r="T31" s="26"/>
      <c r="U31" s="26"/>
      <c r="V31" s="120"/>
      <c r="W31" s="55"/>
    </row>
    <row r="32" spans="1:26" ht="18" customHeight="1" x14ac:dyDescent="0.3">
      <c r="A32" s="15"/>
      <c r="B32" s="116" t="s">
        <v>50</v>
      </c>
      <c r="C32" s="107"/>
      <c r="D32" s="19"/>
      <c r="E32" s="117" t="s">
        <v>51</v>
      </c>
      <c r="F32" s="74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22"/>
      <c r="W32" s="55"/>
    </row>
    <row r="33" spans="1:23" ht="18" customHeight="1" x14ac:dyDescent="0.3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25"/>
      <c r="W33" s="55"/>
    </row>
    <row r="34" spans="1:23" ht="18" customHeight="1" x14ac:dyDescent="0.3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26"/>
      <c r="W34" s="55"/>
    </row>
    <row r="35" spans="1:23" ht="18" customHeight="1" x14ac:dyDescent="0.3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26"/>
      <c r="W35" s="55"/>
    </row>
    <row r="36" spans="1:23" ht="18" customHeight="1" x14ac:dyDescent="0.3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26"/>
      <c r="W36" s="55"/>
    </row>
    <row r="37" spans="1:23" ht="18" customHeight="1" x14ac:dyDescent="0.3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7"/>
      <c r="W37" s="55"/>
    </row>
    <row r="38" spans="1:23" ht="18" customHeight="1" x14ac:dyDescent="0.3">
      <c r="A38" s="15"/>
      <c r="B38" s="128"/>
      <c r="C38" s="43"/>
      <c r="D38" s="129"/>
      <c r="E38" s="129"/>
      <c r="F38" s="129"/>
      <c r="G38" s="129"/>
      <c r="H38" s="129"/>
      <c r="I38" s="129"/>
      <c r="J38" s="129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1"/>
      <c r="W38" s="55"/>
    </row>
    <row r="39" spans="1:23" ht="18" customHeight="1" x14ac:dyDescent="0.3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6"/>
    </row>
    <row r="40" spans="1:23" ht="18" customHeight="1" x14ac:dyDescent="0.3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6"/>
    </row>
    <row r="41" spans="1:23" x14ac:dyDescent="0.3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6"/>
    </row>
    <row r="42" spans="1:23" x14ac:dyDescent="0.3">
      <c r="A42" s="137"/>
      <c r="B42" s="206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6"/>
    </row>
    <row r="43" spans="1:23" x14ac:dyDescent="0.3">
      <c r="A43" s="137"/>
      <c r="B43" s="207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5"/>
    </row>
    <row r="44" spans="1:23" ht="34.950000000000003" customHeight="1" x14ac:dyDescent="0.3">
      <c r="A44" s="137"/>
      <c r="B44" s="320" t="s">
        <v>0</v>
      </c>
      <c r="C44" s="321"/>
      <c r="D44" s="321"/>
      <c r="E44" s="321"/>
      <c r="F44" s="321"/>
      <c r="G44" s="321"/>
      <c r="H44" s="321"/>
      <c r="I44" s="321"/>
      <c r="J44" s="321"/>
      <c r="K44" s="321"/>
      <c r="L44" s="321"/>
      <c r="M44" s="321"/>
      <c r="N44" s="321"/>
      <c r="O44" s="321"/>
      <c r="P44" s="321"/>
      <c r="Q44" s="321"/>
      <c r="R44" s="321"/>
      <c r="S44" s="321"/>
      <c r="T44" s="321"/>
      <c r="U44" s="321"/>
      <c r="V44" s="322"/>
      <c r="W44" s="55"/>
    </row>
    <row r="45" spans="1:23" x14ac:dyDescent="0.3">
      <c r="A45" s="137"/>
      <c r="B45" s="20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25"/>
      <c r="W45" s="55"/>
    </row>
    <row r="46" spans="1:23" ht="19.95" customHeight="1" x14ac:dyDescent="0.3">
      <c r="A46" s="205"/>
      <c r="B46" s="323" t="s">
        <v>20</v>
      </c>
      <c r="C46" s="324"/>
      <c r="D46" s="324"/>
      <c r="E46" s="325"/>
      <c r="F46" s="326" t="s">
        <v>17</v>
      </c>
      <c r="G46" s="324"/>
      <c r="H46" s="325"/>
      <c r="I46" s="136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26"/>
      <c r="W46" s="55"/>
    </row>
    <row r="47" spans="1:23" ht="19.95" customHeight="1" x14ac:dyDescent="0.3">
      <c r="A47" s="205"/>
      <c r="B47" s="323" t="s">
        <v>21</v>
      </c>
      <c r="C47" s="324"/>
      <c r="D47" s="324"/>
      <c r="E47" s="325"/>
      <c r="F47" s="326" t="s">
        <v>15</v>
      </c>
      <c r="G47" s="324"/>
      <c r="H47" s="325"/>
      <c r="I47" s="136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26"/>
      <c r="W47" s="55"/>
    </row>
    <row r="48" spans="1:23" ht="19.95" customHeight="1" x14ac:dyDescent="0.3">
      <c r="A48" s="205"/>
      <c r="B48" s="323" t="s">
        <v>22</v>
      </c>
      <c r="C48" s="324"/>
      <c r="D48" s="324"/>
      <c r="E48" s="325"/>
      <c r="F48" s="326" t="s">
        <v>56</v>
      </c>
      <c r="G48" s="324"/>
      <c r="H48" s="325"/>
      <c r="I48" s="136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26"/>
      <c r="W48" s="55"/>
    </row>
    <row r="49" spans="1:26" ht="30" customHeight="1" x14ac:dyDescent="0.3">
      <c r="A49" s="205"/>
      <c r="B49" s="327" t="s">
        <v>139</v>
      </c>
      <c r="C49" s="328"/>
      <c r="D49" s="328"/>
      <c r="E49" s="328"/>
      <c r="F49" s="328"/>
      <c r="G49" s="328"/>
      <c r="H49" s="328"/>
      <c r="I49" s="329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26"/>
      <c r="W49" s="55"/>
    </row>
    <row r="50" spans="1:26" x14ac:dyDescent="0.3">
      <c r="A50" s="15"/>
      <c r="B50" s="209" t="s">
        <v>13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26"/>
      <c r="W50" s="55"/>
    </row>
    <row r="51" spans="1:26" x14ac:dyDescent="0.3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26"/>
      <c r="W51" s="55"/>
    </row>
    <row r="52" spans="1:26" x14ac:dyDescent="0.3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26"/>
      <c r="W52" s="55"/>
    </row>
    <row r="53" spans="1:26" x14ac:dyDescent="0.3">
      <c r="A53" s="15"/>
      <c r="B53" s="209" t="s">
        <v>57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26"/>
      <c r="W53" s="55"/>
    </row>
    <row r="54" spans="1:26" x14ac:dyDescent="0.3">
      <c r="A54" s="2"/>
      <c r="B54" s="318" t="s">
        <v>53</v>
      </c>
      <c r="C54" s="319"/>
      <c r="D54" s="135"/>
      <c r="E54" s="135" t="s">
        <v>47</v>
      </c>
      <c r="F54" s="135" t="s">
        <v>48</v>
      </c>
      <c r="G54" s="135" t="s">
        <v>32</v>
      </c>
      <c r="H54" s="135" t="s">
        <v>54</v>
      </c>
      <c r="I54" s="135" t="s">
        <v>55</v>
      </c>
      <c r="J54" s="134"/>
      <c r="K54" s="134"/>
      <c r="L54" s="134"/>
      <c r="M54" s="134"/>
      <c r="N54" s="134"/>
      <c r="O54" s="134"/>
      <c r="P54" s="134"/>
      <c r="Q54" s="132"/>
      <c r="R54" s="132"/>
      <c r="S54" s="132"/>
      <c r="T54" s="132"/>
      <c r="U54" s="132"/>
      <c r="V54" s="154"/>
      <c r="W54" s="55"/>
    </row>
    <row r="55" spans="1:26" x14ac:dyDescent="0.3">
      <c r="A55" s="10"/>
      <c r="B55" s="330" t="s">
        <v>58</v>
      </c>
      <c r="C55" s="331"/>
      <c r="D55" s="331"/>
      <c r="E55" s="141"/>
      <c r="F55" s="141"/>
      <c r="G55" s="141"/>
      <c r="H55" s="142"/>
      <c r="I55" s="142"/>
      <c r="J55" s="142"/>
      <c r="K55" s="142"/>
      <c r="L55" s="142"/>
      <c r="M55" s="142"/>
      <c r="N55" s="142"/>
      <c r="O55" s="142"/>
      <c r="P55" s="142"/>
      <c r="Q55" s="143"/>
      <c r="R55" s="143"/>
      <c r="S55" s="143"/>
      <c r="T55" s="143"/>
      <c r="U55" s="143"/>
      <c r="V55" s="155"/>
      <c r="W55" s="217"/>
      <c r="X55" s="144"/>
      <c r="Y55" s="144"/>
      <c r="Z55" s="144"/>
    </row>
    <row r="56" spans="1:26" x14ac:dyDescent="0.3">
      <c r="A56" s="10"/>
      <c r="B56" s="332" t="s">
        <v>59</v>
      </c>
      <c r="C56" s="265"/>
      <c r="D56" s="265"/>
      <c r="E56" s="69">
        <f>'SO 15894'!L96</f>
        <v>0</v>
      </c>
      <c r="F56" s="69">
        <f>'SO 15894'!M96</f>
        <v>0</v>
      </c>
      <c r="G56" s="69">
        <f>'SO 15894'!I96</f>
        <v>0</v>
      </c>
      <c r="H56" s="145">
        <f>'SO 15894'!S96</f>
        <v>1.54</v>
      </c>
      <c r="I56" s="145">
        <f>'SO 15894'!V96</f>
        <v>0</v>
      </c>
      <c r="J56" s="145"/>
      <c r="K56" s="145"/>
      <c r="L56" s="145"/>
      <c r="M56" s="145"/>
      <c r="N56" s="145"/>
      <c r="O56" s="145"/>
      <c r="P56" s="145"/>
      <c r="Q56" s="144"/>
      <c r="R56" s="144"/>
      <c r="S56" s="144"/>
      <c r="T56" s="144"/>
      <c r="U56" s="144"/>
      <c r="V56" s="156"/>
      <c r="W56" s="217"/>
      <c r="X56" s="144"/>
      <c r="Y56" s="144"/>
      <c r="Z56" s="144"/>
    </row>
    <row r="57" spans="1:26" x14ac:dyDescent="0.3">
      <c r="A57" s="10"/>
      <c r="B57" s="332" t="s">
        <v>60</v>
      </c>
      <c r="C57" s="265"/>
      <c r="D57" s="265"/>
      <c r="E57" s="69">
        <f>'SO 15894'!L100</f>
        <v>0</v>
      </c>
      <c r="F57" s="69">
        <f>'SO 15894'!M100</f>
        <v>0</v>
      </c>
      <c r="G57" s="69">
        <f>'SO 15894'!I100</f>
        <v>0</v>
      </c>
      <c r="H57" s="145">
        <f>'SO 15894'!S100</f>
        <v>0</v>
      </c>
      <c r="I57" s="145">
        <f>'SO 15894'!V100</f>
        <v>0</v>
      </c>
      <c r="J57" s="145"/>
      <c r="K57" s="145"/>
      <c r="L57" s="145"/>
      <c r="M57" s="145"/>
      <c r="N57" s="145"/>
      <c r="O57" s="145"/>
      <c r="P57" s="145"/>
      <c r="Q57" s="144"/>
      <c r="R57" s="144"/>
      <c r="S57" s="144"/>
      <c r="T57" s="144"/>
      <c r="U57" s="144"/>
      <c r="V57" s="156"/>
      <c r="W57" s="217"/>
      <c r="X57" s="144"/>
      <c r="Y57" s="144"/>
      <c r="Z57" s="144"/>
    </row>
    <row r="58" spans="1:26" x14ac:dyDescent="0.3">
      <c r="A58" s="10"/>
      <c r="B58" s="333" t="s">
        <v>58</v>
      </c>
      <c r="C58" s="334"/>
      <c r="D58" s="334"/>
      <c r="E58" s="146">
        <f>'SO 15894'!L102</f>
        <v>0</v>
      </c>
      <c r="F58" s="146">
        <f>'SO 15894'!M102</f>
        <v>0</v>
      </c>
      <c r="G58" s="146">
        <f>'SO 15894'!I102</f>
        <v>0</v>
      </c>
      <c r="H58" s="147">
        <f>'SO 15894'!S102</f>
        <v>1.54</v>
      </c>
      <c r="I58" s="147">
        <f>'SO 15894'!V102</f>
        <v>0</v>
      </c>
      <c r="J58" s="147"/>
      <c r="K58" s="147"/>
      <c r="L58" s="147"/>
      <c r="M58" s="147"/>
      <c r="N58" s="147"/>
      <c r="O58" s="147"/>
      <c r="P58" s="147"/>
      <c r="Q58" s="144"/>
      <c r="R58" s="144"/>
      <c r="S58" s="144"/>
      <c r="T58" s="144"/>
      <c r="U58" s="144"/>
      <c r="V58" s="156"/>
      <c r="W58" s="217"/>
      <c r="X58" s="144"/>
      <c r="Y58" s="144"/>
      <c r="Z58" s="144"/>
    </row>
    <row r="59" spans="1:26" x14ac:dyDescent="0.3">
      <c r="A59" s="1"/>
      <c r="B59" s="210"/>
      <c r="C59" s="1"/>
      <c r="D59" s="1"/>
      <c r="E59" s="139"/>
      <c r="F59" s="139"/>
      <c r="G59" s="139"/>
      <c r="H59" s="140"/>
      <c r="I59" s="140"/>
      <c r="J59" s="140"/>
      <c r="K59" s="140"/>
      <c r="L59" s="140"/>
      <c r="M59" s="140"/>
      <c r="N59" s="140"/>
      <c r="O59" s="140"/>
      <c r="P59" s="140"/>
      <c r="V59" s="157"/>
      <c r="W59" s="55"/>
    </row>
    <row r="60" spans="1:26" x14ac:dyDescent="0.3">
      <c r="A60" s="148"/>
      <c r="B60" s="335" t="s">
        <v>61</v>
      </c>
      <c r="C60" s="336"/>
      <c r="D60" s="336"/>
      <c r="E60" s="150">
        <f>'SO 15894'!L103</f>
        <v>0</v>
      </c>
      <c r="F60" s="150">
        <f>'SO 15894'!M103</f>
        <v>0</v>
      </c>
      <c r="G60" s="150">
        <f>'SO 15894'!I103</f>
        <v>0</v>
      </c>
      <c r="H60" s="151">
        <f>'SO 15894'!S103</f>
        <v>1.54</v>
      </c>
      <c r="I60" s="151">
        <f>'SO 15894'!V103</f>
        <v>0</v>
      </c>
      <c r="J60" s="152"/>
      <c r="K60" s="152"/>
      <c r="L60" s="152"/>
      <c r="M60" s="152"/>
      <c r="N60" s="152"/>
      <c r="O60" s="152"/>
      <c r="P60" s="152"/>
      <c r="Q60" s="153"/>
      <c r="R60" s="153"/>
      <c r="S60" s="153"/>
      <c r="T60" s="153"/>
      <c r="U60" s="153"/>
      <c r="V60" s="158"/>
      <c r="W60" s="217"/>
      <c r="X60" s="149"/>
      <c r="Y60" s="149"/>
      <c r="Z60" s="149"/>
    </row>
    <row r="61" spans="1:26" x14ac:dyDescent="0.3">
      <c r="A61" s="15"/>
      <c r="B61" s="42"/>
      <c r="C61" s="3"/>
      <c r="D61" s="3"/>
      <c r="E61" s="14"/>
      <c r="F61" s="14"/>
      <c r="G61" s="14"/>
      <c r="H61" s="159"/>
      <c r="I61" s="159"/>
      <c r="J61" s="159"/>
      <c r="K61" s="159"/>
      <c r="L61" s="159"/>
      <c r="M61" s="159"/>
      <c r="N61" s="159"/>
      <c r="O61" s="159"/>
      <c r="P61" s="159"/>
      <c r="Q61" s="11"/>
      <c r="R61" s="11"/>
      <c r="S61" s="11"/>
      <c r="T61" s="11"/>
      <c r="U61" s="11"/>
      <c r="V61" s="11"/>
      <c r="W61" s="55"/>
    </row>
    <row r="62" spans="1:26" x14ac:dyDescent="0.3">
      <c r="A62" s="15"/>
      <c r="B62" s="42"/>
      <c r="C62" s="3"/>
      <c r="D62" s="3"/>
      <c r="E62" s="14"/>
      <c r="F62" s="14"/>
      <c r="G62" s="14"/>
      <c r="H62" s="159"/>
      <c r="I62" s="159"/>
      <c r="J62" s="159"/>
      <c r="K62" s="159"/>
      <c r="L62" s="159"/>
      <c r="M62" s="159"/>
      <c r="N62" s="159"/>
      <c r="O62" s="159"/>
      <c r="P62" s="159"/>
      <c r="Q62" s="11"/>
      <c r="R62" s="11"/>
      <c r="S62" s="11"/>
      <c r="T62" s="11"/>
      <c r="U62" s="11"/>
      <c r="V62" s="11"/>
      <c r="W62" s="55"/>
    </row>
    <row r="63" spans="1:26" x14ac:dyDescent="0.3">
      <c r="A63" s="15"/>
      <c r="B63" s="38"/>
      <c r="C63" s="8"/>
      <c r="D63" s="8"/>
      <c r="E63" s="27"/>
      <c r="F63" s="27"/>
      <c r="G63" s="27"/>
      <c r="H63" s="160"/>
      <c r="I63" s="160"/>
      <c r="J63" s="160"/>
      <c r="K63" s="160"/>
      <c r="L63" s="160"/>
      <c r="M63" s="160"/>
      <c r="N63" s="160"/>
      <c r="O63" s="160"/>
      <c r="P63" s="160"/>
      <c r="Q63" s="16"/>
      <c r="R63" s="16"/>
      <c r="S63" s="16"/>
      <c r="T63" s="16"/>
      <c r="U63" s="16"/>
      <c r="V63" s="16"/>
      <c r="W63" s="55"/>
    </row>
    <row r="64" spans="1:26" ht="34.950000000000003" customHeight="1" x14ac:dyDescent="0.3">
      <c r="A64" s="1"/>
      <c r="B64" s="316" t="s">
        <v>62</v>
      </c>
      <c r="C64" s="317"/>
      <c r="D64" s="317"/>
      <c r="E64" s="317"/>
      <c r="F64" s="317"/>
      <c r="G64" s="317"/>
      <c r="H64" s="317"/>
      <c r="I64" s="317"/>
      <c r="J64" s="317"/>
      <c r="K64" s="317"/>
      <c r="L64" s="317"/>
      <c r="M64" s="317"/>
      <c r="N64" s="317"/>
      <c r="O64" s="317"/>
      <c r="P64" s="317"/>
      <c r="Q64" s="317"/>
      <c r="R64" s="317"/>
      <c r="S64" s="317"/>
      <c r="T64" s="317"/>
      <c r="U64" s="317"/>
      <c r="V64" s="317"/>
      <c r="W64" s="55"/>
    </row>
    <row r="65" spans="1:26" x14ac:dyDescent="0.3">
      <c r="A65" s="15"/>
      <c r="B65" s="99"/>
      <c r="C65" s="19"/>
      <c r="D65" s="19"/>
      <c r="E65" s="101"/>
      <c r="F65" s="101"/>
      <c r="G65" s="101"/>
      <c r="H65" s="174"/>
      <c r="I65" s="174"/>
      <c r="J65" s="174"/>
      <c r="K65" s="174"/>
      <c r="L65" s="174"/>
      <c r="M65" s="174"/>
      <c r="N65" s="174"/>
      <c r="O65" s="174"/>
      <c r="P65" s="174"/>
      <c r="Q65" s="20"/>
      <c r="R65" s="20"/>
      <c r="S65" s="20"/>
      <c r="T65" s="20"/>
      <c r="U65" s="20"/>
      <c r="V65" s="20"/>
      <c r="W65" s="55"/>
    </row>
    <row r="66" spans="1:26" ht="19.95" customHeight="1" x14ac:dyDescent="0.3">
      <c r="A66" s="205"/>
      <c r="B66" s="338" t="s">
        <v>20</v>
      </c>
      <c r="C66" s="339"/>
      <c r="D66" s="339"/>
      <c r="E66" s="340"/>
      <c r="F66" s="172"/>
      <c r="G66" s="172"/>
      <c r="H66" s="173" t="s">
        <v>73</v>
      </c>
      <c r="I66" s="341" t="s">
        <v>74</v>
      </c>
      <c r="J66" s="342"/>
      <c r="K66" s="342"/>
      <c r="L66" s="342"/>
      <c r="M66" s="342"/>
      <c r="N66" s="342"/>
      <c r="O66" s="342"/>
      <c r="P66" s="343"/>
      <c r="Q66" s="18"/>
      <c r="R66" s="18"/>
      <c r="S66" s="18"/>
      <c r="T66" s="18"/>
      <c r="U66" s="18"/>
      <c r="V66" s="18"/>
      <c r="W66" s="55"/>
    </row>
    <row r="67" spans="1:26" ht="19.95" customHeight="1" x14ac:dyDescent="0.3">
      <c r="A67" s="205"/>
      <c r="B67" s="323" t="s">
        <v>21</v>
      </c>
      <c r="C67" s="324"/>
      <c r="D67" s="324"/>
      <c r="E67" s="325"/>
      <c r="F67" s="168"/>
      <c r="G67" s="168"/>
      <c r="H67" s="169" t="s">
        <v>15</v>
      </c>
      <c r="I67" s="169"/>
      <c r="J67" s="159"/>
      <c r="K67" s="159"/>
      <c r="L67" s="159"/>
      <c r="M67" s="159"/>
      <c r="N67" s="159"/>
      <c r="O67" s="159"/>
      <c r="P67" s="159"/>
      <c r="Q67" s="11"/>
      <c r="R67" s="11"/>
      <c r="S67" s="11"/>
      <c r="T67" s="11"/>
      <c r="U67" s="11"/>
      <c r="V67" s="11"/>
      <c r="W67" s="55"/>
    </row>
    <row r="68" spans="1:26" ht="19.95" customHeight="1" x14ac:dyDescent="0.3">
      <c r="A68" s="205"/>
      <c r="B68" s="323" t="s">
        <v>22</v>
      </c>
      <c r="C68" s="324"/>
      <c r="D68" s="324"/>
      <c r="E68" s="325"/>
      <c r="F68" s="168"/>
      <c r="G68" s="168"/>
      <c r="H68" s="169" t="s">
        <v>75</v>
      </c>
      <c r="I68" s="169" t="s">
        <v>19</v>
      </c>
      <c r="J68" s="159"/>
      <c r="K68" s="159"/>
      <c r="L68" s="159"/>
      <c r="M68" s="159"/>
      <c r="N68" s="159"/>
      <c r="O68" s="159"/>
      <c r="P68" s="159"/>
      <c r="Q68" s="11"/>
      <c r="R68" s="11"/>
      <c r="S68" s="11"/>
      <c r="T68" s="11"/>
      <c r="U68" s="11"/>
      <c r="V68" s="11"/>
      <c r="W68" s="55"/>
    </row>
    <row r="69" spans="1:26" ht="19.95" customHeight="1" x14ac:dyDescent="0.3">
      <c r="A69" s="15"/>
      <c r="B69" s="209" t="s">
        <v>140</v>
      </c>
      <c r="C69" s="3"/>
      <c r="D69" s="3"/>
      <c r="E69" s="14"/>
      <c r="F69" s="14"/>
      <c r="G69" s="14"/>
      <c r="H69" s="159"/>
      <c r="I69" s="159"/>
      <c r="J69" s="159"/>
      <c r="K69" s="159"/>
      <c r="L69" s="159"/>
      <c r="M69" s="159"/>
      <c r="N69" s="159"/>
      <c r="O69" s="159"/>
      <c r="P69" s="159"/>
      <c r="Q69" s="11"/>
      <c r="R69" s="11"/>
      <c r="S69" s="11"/>
      <c r="T69" s="11"/>
      <c r="U69" s="11"/>
      <c r="V69" s="11"/>
      <c r="W69" s="55"/>
    </row>
    <row r="70" spans="1:26" ht="19.95" customHeight="1" x14ac:dyDescent="0.3">
      <c r="A70" s="15"/>
      <c r="B70" s="209" t="s">
        <v>13</v>
      </c>
      <c r="C70" s="3"/>
      <c r="D70" s="3"/>
      <c r="E70" s="14"/>
      <c r="F70" s="14"/>
      <c r="G70" s="14"/>
      <c r="H70" s="159"/>
      <c r="I70" s="159"/>
      <c r="J70" s="159"/>
      <c r="K70" s="159"/>
      <c r="L70" s="159"/>
      <c r="M70" s="159"/>
      <c r="N70" s="159"/>
      <c r="O70" s="159"/>
      <c r="P70" s="159"/>
      <c r="Q70" s="11"/>
      <c r="R70" s="11"/>
      <c r="S70" s="11"/>
      <c r="T70" s="11"/>
      <c r="U70" s="11"/>
      <c r="V70" s="11"/>
      <c r="W70" s="55"/>
    </row>
    <row r="71" spans="1:26" ht="19.95" customHeight="1" x14ac:dyDescent="0.3">
      <c r="A71" s="15"/>
      <c r="B71" s="42"/>
      <c r="C71" s="3"/>
      <c r="D71" s="3"/>
      <c r="E71" s="14"/>
      <c r="F71" s="14"/>
      <c r="G71" s="14"/>
      <c r="H71" s="159"/>
      <c r="I71" s="159"/>
      <c r="J71" s="159"/>
      <c r="K71" s="159"/>
      <c r="L71" s="159"/>
      <c r="M71" s="159"/>
      <c r="N71" s="159"/>
      <c r="O71" s="159"/>
      <c r="P71" s="159"/>
      <c r="Q71" s="11"/>
      <c r="R71" s="11"/>
      <c r="S71" s="11"/>
      <c r="T71" s="11"/>
      <c r="U71" s="11"/>
      <c r="V71" s="11"/>
      <c r="W71" s="55"/>
    </row>
    <row r="72" spans="1:26" ht="19.95" customHeight="1" x14ac:dyDescent="0.3">
      <c r="A72" s="15"/>
      <c r="B72" s="42"/>
      <c r="C72" s="3"/>
      <c r="D72" s="3"/>
      <c r="E72" s="14"/>
      <c r="F72" s="14"/>
      <c r="G72" s="14"/>
      <c r="H72" s="159"/>
      <c r="I72" s="159"/>
      <c r="J72" s="159"/>
      <c r="K72" s="159"/>
      <c r="L72" s="159"/>
      <c r="M72" s="159"/>
      <c r="N72" s="159"/>
      <c r="O72" s="159"/>
      <c r="P72" s="159"/>
      <c r="Q72" s="11"/>
      <c r="R72" s="11"/>
      <c r="S72" s="11"/>
      <c r="T72" s="11"/>
      <c r="U72" s="11"/>
      <c r="V72" s="11"/>
      <c r="W72" s="55"/>
    </row>
    <row r="73" spans="1:26" ht="19.95" customHeight="1" x14ac:dyDescent="0.3">
      <c r="A73" s="15"/>
      <c r="B73" s="211" t="s">
        <v>57</v>
      </c>
      <c r="C73" s="170"/>
      <c r="D73" s="170"/>
      <c r="E73" s="14"/>
      <c r="F73" s="14"/>
      <c r="G73" s="14"/>
      <c r="H73" s="159"/>
      <c r="I73" s="159"/>
      <c r="J73" s="159"/>
      <c r="K73" s="159"/>
      <c r="L73" s="159"/>
      <c r="M73" s="159"/>
      <c r="N73" s="159"/>
      <c r="O73" s="159"/>
      <c r="P73" s="159"/>
      <c r="Q73" s="11"/>
      <c r="R73" s="11"/>
      <c r="S73" s="11"/>
      <c r="T73" s="11"/>
      <c r="U73" s="11"/>
      <c r="V73" s="11"/>
      <c r="W73" s="55"/>
    </row>
    <row r="74" spans="1:26" x14ac:dyDescent="0.3">
      <c r="A74" s="2"/>
      <c r="B74" s="212" t="s">
        <v>63</v>
      </c>
      <c r="C74" s="135" t="s">
        <v>64</v>
      </c>
      <c r="D74" s="135" t="s">
        <v>65</v>
      </c>
      <c r="E74" s="161"/>
      <c r="F74" s="161" t="s">
        <v>66</v>
      </c>
      <c r="G74" s="161" t="s">
        <v>67</v>
      </c>
      <c r="H74" s="162" t="s">
        <v>68</v>
      </c>
      <c r="I74" s="162" t="s">
        <v>69</v>
      </c>
      <c r="J74" s="162"/>
      <c r="K74" s="162"/>
      <c r="L74" s="162"/>
      <c r="M74" s="162"/>
      <c r="N74" s="162"/>
      <c r="O74" s="162"/>
      <c r="P74" s="162" t="s">
        <v>70</v>
      </c>
      <c r="Q74" s="163"/>
      <c r="R74" s="163"/>
      <c r="S74" s="135" t="s">
        <v>71</v>
      </c>
      <c r="T74" s="164"/>
      <c r="U74" s="164"/>
      <c r="V74" s="135" t="s">
        <v>72</v>
      </c>
      <c r="W74" s="55"/>
    </row>
    <row r="75" spans="1:26" x14ac:dyDescent="0.3">
      <c r="A75" s="10"/>
      <c r="B75" s="75"/>
      <c r="C75" s="175"/>
      <c r="D75" s="331" t="s">
        <v>58</v>
      </c>
      <c r="E75" s="331"/>
      <c r="F75" s="141"/>
      <c r="G75" s="176"/>
      <c r="H75" s="141"/>
      <c r="I75" s="141"/>
      <c r="J75" s="142"/>
      <c r="K75" s="142"/>
      <c r="L75" s="142"/>
      <c r="M75" s="142"/>
      <c r="N75" s="142"/>
      <c r="O75" s="142"/>
      <c r="P75" s="142"/>
      <c r="Q75" s="111"/>
      <c r="R75" s="111"/>
      <c r="S75" s="111"/>
      <c r="T75" s="111"/>
      <c r="U75" s="111"/>
      <c r="V75" s="198"/>
      <c r="W75" s="217"/>
      <c r="X75" s="144"/>
      <c r="Y75" s="144"/>
      <c r="Z75" s="144"/>
    </row>
    <row r="76" spans="1:26" x14ac:dyDescent="0.3">
      <c r="A76" s="10"/>
      <c r="B76" s="57"/>
      <c r="C76" s="178">
        <v>1</v>
      </c>
      <c r="D76" s="344" t="s">
        <v>76</v>
      </c>
      <c r="E76" s="344"/>
      <c r="F76" s="69"/>
      <c r="G76" s="177"/>
      <c r="H76" s="69"/>
      <c r="I76" s="69"/>
      <c r="J76" s="145"/>
      <c r="K76" s="145"/>
      <c r="L76" s="145"/>
      <c r="M76" s="145"/>
      <c r="N76" s="145"/>
      <c r="O76" s="145"/>
      <c r="P76" s="145"/>
      <c r="Q76" s="10"/>
      <c r="R76" s="10"/>
      <c r="S76" s="10"/>
      <c r="T76" s="10"/>
      <c r="U76" s="10"/>
      <c r="V76" s="199"/>
      <c r="W76" s="217"/>
      <c r="X76" s="144"/>
      <c r="Y76" s="144"/>
      <c r="Z76" s="144"/>
    </row>
    <row r="77" spans="1:26" ht="25.05" customHeight="1" x14ac:dyDescent="0.3">
      <c r="A77" s="185"/>
      <c r="B77" s="213">
        <v>1</v>
      </c>
      <c r="C77" s="186" t="s">
        <v>77</v>
      </c>
      <c r="D77" s="337" t="s">
        <v>78</v>
      </c>
      <c r="E77" s="337"/>
      <c r="F77" s="180" t="s">
        <v>79</v>
      </c>
      <c r="G77" s="181">
        <v>474</v>
      </c>
      <c r="H77" s="180"/>
      <c r="I77" s="180">
        <f t="shared" ref="I77:I95" si="0">ROUND(G77*(H77),2)</f>
        <v>0</v>
      </c>
      <c r="J77" s="182">
        <f t="shared" ref="J77:J95" si="1">ROUND(G77*(N77),2)</f>
        <v>132.72</v>
      </c>
      <c r="K77" s="183">
        <f t="shared" ref="K77:K95" si="2">ROUND(G77*(O77),2)</f>
        <v>0</v>
      </c>
      <c r="L77" s="183">
        <f t="shared" ref="L77:L87" si="3">ROUND(G77*(H77),2)</f>
        <v>0</v>
      </c>
      <c r="M77" s="183"/>
      <c r="N77" s="183">
        <v>0.28000000000000003</v>
      </c>
      <c r="O77" s="183"/>
      <c r="P77" s="187"/>
      <c r="Q77" s="187"/>
      <c r="R77" s="187"/>
      <c r="S77" s="184">
        <f t="shared" ref="S77:S95" si="4">ROUND(G77*(P77),3)</f>
        <v>0</v>
      </c>
      <c r="T77" s="184"/>
      <c r="U77" s="184"/>
      <c r="V77" s="200"/>
      <c r="W77" s="55"/>
      <c r="Z77">
        <v>0</v>
      </c>
    </row>
    <row r="78" spans="1:26" ht="25.05" customHeight="1" x14ac:dyDescent="0.3">
      <c r="A78" s="185"/>
      <c r="B78" s="213">
        <v>2</v>
      </c>
      <c r="C78" s="186" t="s">
        <v>80</v>
      </c>
      <c r="D78" s="337" t="s">
        <v>81</v>
      </c>
      <c r="E78" s="337"/>
      <c r="F78" s="180" t="s">
        <v>79</v>
      </c>
      <c r="G78" s="181">
        <v>12</v>
      </c>
      <c r="H78" s="180"/>
      <c r="I78" s="180">
        <f t="shared" si="0"/>
        <v>0</v>
      </c>
      <c r="J78" s="182">
        <f t="shared" si="1"/>
        <v>37.56</v>
      </c>
      <c r="K78" s="183">
        <f t="shared" si="2"/>
        <v>0</v>
      </c>
      <c r="L78" s="183">
        <f t="shared" si="3"/>
        <v>0</v>
      </c>
      <c r="M78" s="183"/>
      <c r="N78" s="183">
        <v>3.13</v>
      </c>
      <c r="O78" s="183"/>
      <c r="P78" s="187"/>
      <c r="Q78" s="187"/>
      <c r="R78" s="187"/>
      <c r="S78" s="184">
        <f t="shared" si="4"/>
        <v>0</v>
      </c>
      <c r="T78" s="184"/>
      <c r="U78" s="184"/>
      <c r="V78" s="200"/>
      <c r="W78" s="55"/>
      <c r="Z78">
        <v>0</v>
      </c>
    </row>
    <row r="79" spans="1:26" ht="25.05" customHeight="1" x14ac:dyDescent="0.3">
      <c r="A79" s="185"/>
      <c r="B79" s="213">
        <v>3</v>
      </c>
      <c r="C79" s="186" t="s">
        <v>82</v>
      </c>
      <c r="D79" s="337" t="s">
        <v>83</v>
      </c>
      <c r="E79" s="337"/>
      <c r="F79" s="180" t="s">
        <v>79</v>
      </c>
      <c r="G79" s="181">
        <v>12</v>
      </c>
      <c r="H79" s="180"/>
      <c r="I79" s="180">
        <f t="shared" si="0"/>
        <v>0</v>
      </c>
      <c r="J79" s="182">
        <f t="shared" si="1"/>
        <v>22.68</v>
      </c>
      <c r="K79" s="183">
        <f t="shared" si="2"/>
        <v>0</v>
      </c>
      <c r="L79" s="183">
        <f t="shared" si="3"/>
        <v>0</v>
      </c>
      <c r="M79" s="183"/>
      <c r="N79" s="183">
        <v>1.8900000000000001</v>
      </c>
      <c r="O79" s="183"/>
      <c r="P79" s="187"/>
      <c r="Q79" s="187"/>
      <c r="R79" s="187"/>
      <c r="S79" s="184">
        <f t="shared" si="4"/>
        <v>0</v>
      </c>
      <c r="T79" s="184"/>
      <c r="U79" s="184"/>
      <c r="V79" s="200"/>
      <c r="W79" s="55"/>
      <c r="Z79">
        <v>0</v>
      </c>
    </row>
    <row r="80" spans="1:26" ht="25.05" customHeight="1" x14ac:dyDescent="0.3">
      <c r="A80" s="185"/>
      <c r="B80" s="213">
        <v>4</v>
      </c>
      <c r="C80" s="186" t="s">
        <v>84</v>
      </c>
      <c r="D80" s="337" t="s">
        <v>85</v>
      </c>
      <c r="E80" s="337"/>
      <c r="F80" s="180" t="s">
        <v>79</v>
      </c>
      <c r="G80" s="181">
        <v>474</v>
      </c>
      <c r="H80" s="180"/>
      <c r="I80" s="180">
        <f t="shared" si="0"/>
        <v>0</v>
      </c>
      <c r="J80" s="182">
        <f t="shared" si="1"/>
        <v>753.66</v>
      </c>
      <c r="K80" s="183">
        <f t="shared" si="2"/>
        <v>0</v>
      </c>
      <c r="L80" s="183">
        <f t="shared" si="3"/>
        <v>0</v>
      </c>
      <c r="M80" s="183"/>
      <c r="N80" s="183">
        <v>1.5899999999999999</v>
      </c>
      <c r="O80" s="183"/>
      <c r="P80" s="187"/>
      <c r="Q80" s="187"/>
      <c r="R80" s="187"/>
      <c r="S80" s="184">
        <f t="shared" si="4"/>
        <v>0</v>
      </c>
      <c r="T80" s="184"/>
      <c r="U80" s="184"/>
      <c r="V80" s="200"/>
      <c r="W80" s="55"/>
      <c r="Z80">
        <v>0</v>
      </c>
    </row>
    <row r="81" spans="1:26" ht="25.05" customHeight="1" x14ac:dyDescent="0.3">
      <c r="A81" s="185"/>
      <c r="B81" s="213">
        <v>5</v>
      </c>
      <c r="C81" s="186" t="s">
        <v>86</v>
      </c>
      <c r="D81" s="337" t="s">
        <v>87</v>
      </c>
      <c r="E81" s="337"/>
      <c r="F81" s="180" t="s">
        <v>79</v>
      </c>
      <c r="G81" s="181">
        <v>12</v>
      </c>
      <c r="H81" s="180"/>
      <c r="I81" s="180">
        <f t="shared" si="0"/>
        <v>0</v>
      </c>
      <c r="J81" s="182">
        <f t="shared" si="1"/>
        <v>153.6</v>
      </c>
      <c r="K81" s="183">
        <f t="shared" si="2"/>
        <v>0</v>
      </c>
      <c r="L81" s="183">
        <f t="shared" si="3"/>
        <v>0</v>
      </c>
      <c r="M81" s="183"/>
      <c r="N81" s="183">
        <v>12.8</v>
      </c>
      <c r="O81" s="183"/>
      <c r="P81" s="187">
        <v>4.8000000000000007E-4</v>
      </c>
      <c r="Q81" s="187"/>
      <c r="R81" s="187">
        <v>4.8000000000000007E-4</v>
      </c>
      <c r="S81" s="184">
        <f t="shared" si="4"/>
        <v>6.0000000000000001E-3</v>
      </c>
      <c r="T81" s="184"/>
      <c r="U81" s="184"/>
      <c r="V81" s="200"/>
      <c r="W81" s="55"/>
      <c r="Z81">
        <v>0</v>
      </c>
    </row>
    <row r="82" spans="1:26" ht="25.05" customHeight="1" x14ac:dyDescent="0.3">
      <c r="A82" s="185"/>
      <c r="B82" s="213">
        <v>6</v>
      </c>
      <c r="C82" s="186" t="s">
        <v>88</v>
      </c>
      <c r="D82" s="337" t="s">
        <v>89</v>
      </c>
      <c r="E82" s="337"/>
      <c r="F82" s="180" t="s">
        <v>90</v>
      </c>
      <c r="G82" s="181">
        <v>5.0999999999999997E-2</v>
      </c>
      <c r="H82" s="180"/>
      <c r="I82" s="180">
        <f t="shared" si="0"/>
        <v>0</v>
      </c>
      <c r="J82" s="182">
        <f t="shared" si="1"/>
        <v>2.0099999999999998</v>
      </c>
      <c r="K82" s="183">
        <f t="shared" si="2"/>
        <v>0</v>
      </c>
      <c r="L82" s="183">
        <f t="shared" si="3"/>
        <v>0</v>
      </c>
      <c r="M82" s="183"/>
      <c r="N82" s="183">
        <v>39.369999999999997</v>
      </c>
      <c r="O82" s="183"/>
      <c r="P82" s="187"/>
      <c r="Q82" s="187"/>
      <c r="R82" s="187"/>
      <c r="S82" s="184">
        <f t="shared" si="4"/>
        <v>0</v>
      </c>
      <c r="T82" s="184"/>
      <c r="U82" s="184"/>
      <c r="V82" s="200"/>
      <c r="W82" s="55"/>
      <c r="Z82">
        <v>0</v>
      </c>
    </row>
    <row r="83" spans="1:26" ht="25.05" customHeight="1" x14ac:dyDescent="0.3">
      <c r="A83" s="185"/>
      <c r="B83" s="213">
        <v>7</v>
      </c>
      <c r="C83" s="186" t="s">
        <v>91</v>
      </c>
      <c r="D83" s="337" t="s">
        <v>92</v>
      </c>
      <c r="E83" s="337"/>
      <c r="F83" s="180" t="s">
        <v>93</v>
      </c>
      <c r="G83" s="181">
        <v>1.782</v>
      </c>
      <c r="H83" s="180"/>
      <c r="I83" s="180">
        <f t="shared" si="0"/>
        <v>0</v>
      </c>
      <c r="J83" s="182">
        <f t="shared" si="1"/>
        <v>53.46</v>
      </c>
      <c r="K83" s="183">
        <f t="shared" si="2"/>
        <v>0</v>
      </c>
      <c r="L83" s="183">
        <f t="shared" si="3"/>
        <v>0</v>
      </c>
      <c r="M83" s="183"/>
      <c r="N83" s="183">
        <v>30</v>
      </c>
      <c r="O83" s="183"/>
      <c r="P83" s="187"/>
      <c r="Q83" s="187"/>
      <c r="R83" s="187"/>
      <c r="S83" s="184">
        <f t="shared" si="4"/>
        <v>0</v>
      </c>
      <c r="T83" s="184"/>
      <c r="U83" s="184"/>
      <c r="V83" s="200"/>
      <c r="W83" s="55"/>
      <c r="Z83">
        <v>0</v>
      </c>
    </row>
    <row r="84" spans="1:26" ht="34.950000000000003" customHeight="1" x14ac:dyDescent="0.3">
      <c r="A84" s="185"/>
      <c r="B84" s="213">
        <v>8</v>
      </c>
      <c r="C84" s="186" t="s">
        <v>94</v>
      </c>
      <c r="D84" s="337" t="s">
        <v>95</v>
      </c>
      <c r="E84" s="337"/>
      <c r="F84" s="180" t="s">
        <v>79</v>
      </c>
      <c r="G84" s="181">
        <v>12</v>
      </c>
      <c r="H84" s="180"/>
      <c r="I84" s="180">
        <f t="shared" si="0"/>
        <v>0</v>
      </c>
      <c r="J84" s="182">
        <f t="shared" si="1"/>
        <v>4.32</v>
      </c>
      <c r="K84" s="183">
        <f t="shared" si="2"/>
        <v>0</v>
      </c>
      <c r="L84" s="183">
        <f t="shared" si="3"/>
        <v>0</v>
      </c>
      <c r="M84" s="183"/>
      <c r="N84" s="183">
        <v>0.36</v>
      </c>
      <c r="O84" s="183"/>
      <c r="P84" s="187"/>
      <c r="Q84" s="187"/>
      <c r="R84" s="187"/>
      <c r="S84" s="184">
        <f t="shared" si="4"/>
        <v>0</v>
      </c>
      <c r="T84" s="184"/>
      <c r="U84" s="184"/>
      <c r="V84" s="200"/>
      <c r="W84" s="55"/>
      <c r="Z84">
        <v>0</v>
      </c>
    </row>
    <row r="85" spans="1:26" ht="25.05" customHeight="1" x14ac:dyDescent="0.3">
      <c r="A85" s="185"/>
      <c r="B85" s="213">
        <v>9</v>
      </c>
      <c r="C85" s="186" t="s">
        <v>96</v>
      </c>
      <c r="D85" s="337" t="s">
        <v>97</v>
      </c>
      <c r="E85" s="337"/>
      <c r="F85" s="180" t="s">
        <v>93</v>
      </c>
      <c r="G85" s="181">
        <v>1.782</v>
      </c>
      <c r="H85" s="180"/>
      <c r="I85" s="180">
        <f t="shared" si="0"/>
        <v>0</v>
      </c>
      <c r="J85" s="182">
        <f t="shared" si="1"/>
        <v>27.23</v>
      </c>
      <c r="K85" s="183">
        <f t="shared" si="2"/>
        <v>0</v>
      </c>
      <c r="L85" s="183">
        <f t="shared" si="3"/>
        <v>0</v>
      </c>
      <c r="M85" s="183"/>
      <c r="N85" s="183">
        <v>15.28</v>
      </c>
      <c r="O85" s="183"/>
      <c r="P85" s="187"/>
      <c r="Q85" s="187"/>
      <c r="R85" s="187"/>
      <c r="S85" s="184">
        <f t="shared" si="4"/>
        <v>0</v>
      </c>
      <c r="T85" s="184"/>
      <c r="U85" s="184"/>
      <c r="V85" s="200"/>
      <c r="W85" s="55"/>
      <c r="Z85">
        <v>0</v>
      </c>
    </row>
    <row r="86" spans="1:26" ht="25.05" customHeight="1" x14ac:dyDescent="0.3">
      <c r="A86" s="185"/>
      <c r="B86" s="213">
        <v>10</v>
      </c>
      <c r="C86" s="186" t="s">
        <v>98</v>
      </c>
      <c r="D86" s="337" t="s">
        <v>99</v>
      </c>
      <c r="E86" s="337"/>
      <c r="F86" s="180" t="s">
        <v>100</v>
      </c>
      <c r="G86" s="181">
        <v>24</v>
      </c>
      <c r="H86" s="180"/>
      <c r="I86" s="180">
        <f t="shared" si="0"/>
        <v>0</v>
      </c>
      <c r="J86" s="182">
        <f t="shared" si="1"/>
        <v>123.6</v>
      </c>
      <c r="K86" s="183">
        <f t="shared" si="2"/>
        <v>0</v>
      </c>
      <c r="L86" s="183">
        <f t="shared" si="3"/>
        <v>0</v>
      </c>
      <c r="M86" s="183"/>
      <c r="N86" s="183">
        <v>5.15</v>
      </c>
      <c r="O86" s="183"/>
      <c r="P86" s="187"/>
      <c r="Q86" s="187"/>
      <c r="R86" s="187"/>
      <c r="S86" s="184">
        <f t="shared" si="4"/>
        <v>0</v>
      </c>
      <c r="T86" s="184"/>
      <c r="U86" s="184"/>
      <c r="V86" s="200"/>
      <c r="W86" s="55"/>
      <c r="Z86">
        <v>0</v>
      </c>
    </row>
    <row r="87" spans="1:26" ht="25.05" customHeight="1" x14ac:dyDescent="0.3">
      <c r="A87" s="185"/>
      <c r="B87" s="213">
        <v>11</v>
      </c>
      <c r="C87" s="186" t="s">
        <v>101</v>
      </c>
      <c r="D87" s="337" t="s">
        <v>102</v>
      </c>
      <c r="E87" s="337"/>
      <c r="F87" s="180" t="s">
        <v>103</v>
      </c>
      <c r="G87" s="181">
        <v>5</v>
      </c>
      <c r="H87" s="180"/>
      <c r="I87" s="180">
        <f t="shared" si="0"/>
        <v>0</v>
      </c>
      <c r="J87" s="182">
        <f t="shared" si="1"/>
        <v>27.5</v>
      </c>
      <c r="K87" s="183">
        <f t="shared" si="2"/>
        <v>0</v>
      </c>
      <c r="L87" s="183">
        <f t="shared" si="3"/>
        <v>0</v>
      </c>
      <c r="M87" s="183"/>
      <c r="N87" s="183">
        <v>5.5</v>
      </c>
      <c r="O87" s="183"/>
      <c r="P87" s="187"/>
      <c r="Q87" s="187"/>
      <c r="R87" s="187"/>
      <c r="S87" s="184">
        <f t="shared" si="4"/>
        <v>0</v>
      </c>
      <c r="T87" s="184"/>
      <c r="U87" s="184"/>
      <c r="V87" s="200"/>
      <c r="W87" s="55"/>
      <c r="Z87">
        <v>0</v>
      </c>
    </row>
    <row r="88" spans="1:26" ht="25.05" customHeight="1" x14ac:dyDescent="0.3">
      <c r="A88" s="185"/>
      <c r="B88" s="214">
        <v>12</v>
      </c>
      <c r="C88" s="192" t="s">
        <v>104</v>
      </c>
      <c r="D88" s="345" t="s">
        <v>105</v>
      </c>
      <c r="E88" s="345"/>
      <c r="F88" s="188" t="s">
        <v>106</v>
      </c>
      <c r="G88" s="189">
        <v>2</v>
      </c>
      <c r="H88" s="190"/>
      <c r="I88" s="190">
        <f t="shared" si="0"/>
        <v>0</v>
      </c>
      <c r="J88" s="188">
        <f t="shared" si="1"/>
        <v>76</v>
      </c>
      <c r="K88" s="191">
        <f t="shared" si="2"/>
        <v>0</v>
      </c>
      <c r="L88" s="191"/>
      <c r="M88" s="191">
        <f t="shared" ref="M88:M95" si="5">ROUND(G88*(H88),2)</f>
        <v>0</v>
      </c>
      <c r="N88" s="191">
        <v>38</v>
      </c>
      <c r="O88" s="191"/>
      <c r="P88" s="193"/>
      <c r="Q88" s="193"/>
      <c r="R88" s="193"/>
      <c r="S88" s="191">
        <f t="shared" si="4"/>
        <v>0</v>
      </c>
      <c r="T88" s="191"/>
      <c r="U88" s="191"/>
      <c r="V88" s="201"/>
      <c r="W88" s="55"/>
      <c r="Z88">
        <v>0</v>
      </c>
    </row>
    <row r="89" spans="1:26" ht="25.05" customHeight="1" x14ac:dyDescent="0.3">
      <c r="A89" s="185"/>
      <c r="B89" s="214">
        <v>13</v>
      </c>
      <c r="C89" s="192" t="s">
        <v>107</v>
      </c>
      <c r="D89" s="345" t="s">
        <v>108</v>
      </c>
      <c r="E89" s="345"/>
      <c r="F89" s="188" t="s">
        <v>106</v>
      </c>
      <c r="G89" s="189">
        <v>474</v>
      </c>
      <c r="H89" s="190"/>
      <c r="I89" s="190">
        <f t="shared" si="0"/>
        <v>0</v>
      </c>
      <c r="J89" s="188">
        <f t="shared" si="1"/>
        <v>4740</v>
      </c>
      <c r="K89" s="191">
        <f t="shared" si="2"/>
        <v>0</v>
      </c>
      <c r="L89" s="191"/>
      <c r="M89" s="191">
        <f t="shared" si="5"/>
        <v>0</v>
      </c>
      <c r="N89" s="191">
        <v>10</v>
      </c>
      <c r="O89" s="191"/>
      <c r="P89" s="193"/>
      <c r="Q89" s="193"/>
      <c r="R89" s="193"/>
      <c r="S89" s="191">
        <f t="shared" si="4"/>
        <v>0</v>
      </c>
      <c r="T89" s="191"/>
      <c r="U89" s="191"/>
      <c r="V89" s="201"/>
      <c r="W89" s="55"/>
      <c r="Z89">
        <v>0</v>
      </c>
    </row>
    <row r="90" spans="1:26" ht="25.05" customHeight="1" x14ac:dyDescent="0.3">
      <c r="A90" s="185"/>
      <c r="B90" s="214">
        <v>14</v>
      </c>
      <c r="C90" s="192" t="s">
        <v>109</v>
      </c>
      <c r="D90" s="345" t="s">
        <v>110</v>
      </c>
      <c r="E90" s="345"/>
      <c r="F90" s="188" t="s">
        <v>79</v>
      </c>
      <c r="G90" s="189">
        <v>6</v>
      </c>
      <c r="H90" s="190"/>
      <c r="I90" s="190">
        <f t="shared" si="0"/>
        <v>0</v>
      </c>
      <c r="J90" s="188">
        <f t="shared" si="1"/>
        <v>1320</v>
      </c>
      <c r="K90" s="191">
        <f t="shared" si="2"/>
        <v>0</v>
      </c>
      <c r="L90" s="191"/>
      <c r="M90" s="191">
        <f t="shared" si="5"/>
        <v>0</v>
      </c>
      <c r="N90" s="191">
        <v>220</v>
      </c>
      <c r="O90" s="191"/>
      <c r="P90" s="193">
        <v>8.0000000000000002E-3</v>
      </c>
      <c r="Q90" s="193"/>
      <c r="R90" s="193">
        <v>8.0000000000000002E-3</v>
      </c>
      <c r="S90" s="191">
        <f t="shared" si="4"/>
        <v>4.8000000000000001E-2</v>
      </c>
      <c r="T90" s="191"/>
      <c r="U90" s="191"/>
      <c r="V90" s="201"/>
      <c r="W90" s="55"/>
      <c r="Z90">
        <v>0</v>
      </c>
    </row>
    <row r="91" spans="1:26" ht="25.05" customHeight="1" x14ac:dyDescent="0.3">
      <c r="A91" s="185"/>
      <c r="B91" s="214">
        <v>15</v>
      </c>
      <c r="C91" s="192" t="s">
        <v>111</v>
      </c>
      <c r="D91" s="345" t="s">
        <v>112</v>
      </c>
      <c r="E91" s="345"/>
      <c r="F91" s="188" t="s">
        <v>113</v>
      </c>
      <c r="G91" s="189">
        <v>6</v>
      </c>
      <c r="H91" s="190"/>
      <c r="I91" s="190">
        <f t="shared" si="0"/>
        <v>0</v>
      </c>
      <c r="J91" s="188">
        <f t="shared" si="1"/>
        <v>1320</v>
      </c>
      <c r="K91" s="191">
        <f t="shared" si="2"/>
        <v>0</v>
      </c>
      <c r="L91" s="191"/>
      <c r="M91" s="191">
        <f t="shared" si="5"/>
        <v>0</v>
      </c>
      <c r="N91" s="191">
        <v>220</v>
      </c>
      <c r="O91" s="191"/>
      <c r="P91" s="193"/>
      <c r="Q91" s="193"/>
      <c r="R91" s="193"/>
      <c r="S91" s="191">
        <f t="shared" si="4"/>
        <v>0</v>
      </c>
      <c r="T91" s="191"/>
      <c r="U91" s="191"/>
      <c r="V91" s="201"/>
      <c r="W91" s="55"/>
      <c r="Z91">
        <v>0</v>
      </c>
    </row>
    <row r="92" spans="1:26" ht="25.05" customHeight="1" x14ac:dyDescent="0.3">
      <c r="A92" s="185"/>
      <c r="B92" s="214">
        <v>16</v>
      </c>
      <c r="C92" s="192" t="s">
        <v>114</v>
      </c>
      <c r="D92" s="345" t="s">
        <v>115</v>
      </c>
      <c r="E92" s="345"/>
      <c r="F92" s="188" t="s">
        <v>116</v>
      </c>
      <c r="G92" s="189">
        <v>24</v>
      </c>
      <c r="H92" s="190"/>
      <c r="I92" s="190">
        <f t="shared" si="0"/>
        <v>0</v>
      </c>
      <c r="J92" s="188">
        <f t="shared" si="1"/>
        <v>54</v>
      </c>
      <c r="K92" s="191">
        <f t="shared" si="2"/>
        <v>0</v>
      </c>
      <c r="L92" s="191"/>
      <c r="M92" s="191">
        <f t="shared" si="5"/>
        <v>0</v>
      </c>
      <c r="N92" s="191">
        <v>2.25</v>
      </c>
      <c r="O92" s="191"/>
      <c r="P92" s="193">
        <v>1.2E-2</v>
      </c>
      <c r="Q92" s="193"/>
      <c r="R92" s="193">
        <v>1.2E-2</v>
      </c>
      <c r="S92" s="191">
        <f t="shared" si="4"/>
        <v>0.28799999999999998</v>
      </c>
      <c r="T92" s="191"/>
      <c r="U92" s="191"/>
      <c r="V92" s="201"/>
      <c r="W92" s="55"/>
      <c r="Z92">
        <v>0</v>
      </c>
    </row>
    <row r="93" spans="1:26" ht="25.05" customHeight="1" x14ac:dyDescent="0.3">
      <c r="A93" s="185"/>
      <c r="B93" s="214">
        <v>17</v>
      </c>
      <c r="C93" s="192" t="s">
        <v>117</v>
      </c>
      <c r="D93" s="345" t="s">
        <v>118</v>
      </c>
      <c r="E93" s="345"/>
      <c r="F93" s="188" t="s">
        <v>116</v>
      </c>
      <c r="G93" s="189">
        <v>36</v>
      </c>
      <c r="H93" s="190"/>
      <c r="I93" s="190">
        <f t="shared" si="0"/>
        <v>0</v>
      </c>
      <c r="J93" s="188">
        <f t="shared" si="1"/>
        <v>222.84</v>
      </c>
      <c r="K93" s="191">
        <f t="shared" si="2"/>
        <v>0</v>
      </c>
      <c r="L93" s="191"/>
      <c r="M93" s="191">
        <f t="shared" si="5"/>
        <v>0</v>
      </c>
      <c r="N93" s="191">
        <v>6.19</v>
      </c>
      <c r="O93" s="191"/>
      <c r="P93" s="193">
        <v>3.3000000000000002E-2</v>
      </c>
      <c r="Q93" s="193"/>
      <c r="R93" s="193">
        <v>3.3000000000000002E-2</v>
      </c>
      <c r="S93" s="191">
        <f t="shared" si="4"/>
        <v>1.1879999999999999</v>
      </c>
      <c r="T93" s="191"/>
      <c r="U93" s="191"/>
      <c r="V93" s="201"/>
      <c r="W93" s="55"/>
      <c r="Z93">
        <v>0</v>
      </c>
    </row>
    <row r="94" spans="1:26" ht="25.05" customHeight="1" x14ac:dyDescent="0.3">
      <c r="A94" s="185"/>
      <c r="B94" s="214">
        <v>18</v>
      </c>
      <c r="C94" s="192" t="s">
        <v>119</v>
      </c>
      <c r="D94" s="345" t="s">
        <v>120</v>
      </c>
      <c r="E94" s="345"/>
      <c r="F94" s="188" t="s">
        <v>113</v>
      </c>
      <c r="G94" s="189">
        <v>12</v>
      </c>
      <c r="H94" s="190"/>
      <c r="I94" s="190">
        <f t="shared" si="0"/>
        <v>0</v>
      </c>
      <c r="J94" s="188">
        <f t="shared" si="1"/>
        <v>264</v>
      </c>
      <c r="K94" s="191">
        <f t="shared" si="2"/>
        <v>0</v>
      </c>
      <c r="L94" s="191"/>
      <c r="M94" s="191">
        <f t="shared" si="5"/>
        <v>0</v>
      </c>
      <c r="N94" s="191">
        <v>22</v>
      </c>
      <c r="O94" s="191"/>
      <c r="P94" s="193"/>
      <c r="Q94" s="193"/>
      <c r="R94" s="193"/>
      <c r="S94" s="191">
        <f t="shared" si="4"/>
        <v>0</v>
      </c>
      <c r="T94" s="191"/>
      <c r="U94" s="191"/>
      <c r="V94" s="201"/>
      <c r="W94" s="55"/>
      <c r="Z94">
        <v>0</v>
      </c>
    </row>
    <row r="95" spans="1:26" ht="25.05" customHeight="1" x14ac:dyDescent="0.3">
      <c r="A95" s="185"/>
      <c r="B95" s="214">
        <v>19</v>
      </c>
      <c r="C95" s="192" t="s">
        <v>121</v>
      </c>
      <c r="D95" s="345" t="s">
        <v>122</v>
      </c>
      <c r="E95" s="345"/>
      <c r="F95" s="188" t="s">
        <v>123</v>
      </c>
      <c r="G95" s="189">
        <v>60</v>
      </c>
      <c r="H95" s="190"/>
      <c r="I95" s="190">
        <f t="shared" si="0"/>
        <v>0</v>
      </c>
      <c r="J95" s="188">
        <f t="shared" si="1"/>
        <v>210</v>
      </c>
      <c r="K95" s="191">
        <f t="shared" si="2"/>
        <v>0</v>
      </c>
      <c r="L95" s="191"/>
      <c r="M95" s="191">
        <f t="shared" si="5"/>
        <v>0</v>
      </c>
      <c r="N95" s="191">
        <v>3.5</v>
      </c>
      <c r="O95" s="191"/>
      <c r="P95" s="193">
        <v>2.3000000000000001E-4</v>
      </c>
      <c r="Q95" s="193"/>
      <c r="R95" s="193">
        <v>2.3000000000000001E-4</v>
      </c>
      <c r="S95" s="191">
        <f t="shared" si="4"/>
        <v>1.4E-2</v>
      </c>
      <c r="T95" s="191"/>
      <c r="U95" s="191"/>
      <c r="V95" s="201"/>
      <c r="W95" s="55"/>
      <c r="Z95">
        <v>0</v>
      </c>
    </row>
    <row r="96" spans="1:26" x14ac:dyDescent="0.3">
      <c r="A96" s="10"/>
      <c r="B96" s="57"/>
      <c r="C96" s="178">
        <v>1</v>
      </c>
      <c r="D96" s="344" t="s">
        <v>76</v>
      </c>
      <c r="E96" s="344"/>
      <c r="F96" s="10"/>
      <c r="G96" s="177"/>
      <c r="H96" s="69"/>
      <c r="I96" s="146">
        <f>ROUND((SUM(I76:I95))/1,2)</f>
        <v>0</v>
      </c>
      <c r="J96" s="10"/>
      <c r="K96" s="10"/>
      <c r="L96" s="10">
        <f>ROUND((SUM(L76:L95))/1,2)</f>
        <v>0</v>
      </c>
      <c r="M96" s="10">
        <f>ROUND((SUM(M76:M95))/1,2)</f>
        <v>0</v>
      </c>
      <c r="N96" s="10"/>
      <c r="O96" s="10"/>
      <c r="P96" s="10"/>
      <c r="Q96" s="10"/>
      <c r="R96" s="10"/>
      <c r="S96" s="10">
        <f>ROUND((SUM(S76:S95))/1,2)</f>
        <v>1.54</v>
      </c>
      <c r="T96" s="10"/>
      <c r="U96" s="10"/>
      <c r="V96" s="202">
        <f>ROUND((SUM(V76:V95))/1,2)</f>
        <v>0</v>
      </c>
      <c r="W96" s="217"/>
      <c r="X96" s="144"/>
      <c r="Y96" s="144"/>
      <c r="Z96" s="144"/>
    </row>
    <row r="97" spans="1:26" x14ac:dyDescent="0.3">
      <c r="A97" s="1"/>
      <c r="B97" s="210"/>
      <c r="C97" s="1"/>
      <c r="D97" s="1"/>
      <c r="E97" s="1"/>
      <c r="F97" s="1"/>
      <c r="G97" s="171"/>
      <c r="H97" s="139"/>
      <c r="I97" s="139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203"/>
      <c r="W97" s="55"/>
    </row>
    <row r="98" spans="1:26" x14ac:dyDescent="0.3">
      <c r="A98" s="10"/>
      <c r="B98" s="57"/>
      <c r="C98" s="178">
        <v>99</v>
      </c>
      <c r="D98" s="344" t="s">
        <v>124</v>
      </c>
      <c r="E98" s="344"/>
      <c r="F98" s="10"/>
      <c r="G98" s="177"/>
      <c r="H98" s="69"/>
      <c r="I98" s="69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99"/>
      <c r="W98" s="217"/>
      <c r="X98" s="144"/>
      <c r="Y98" s="144"/>
      <c r="Z98" s="144"/>
    </row>
    <row r="99" spans="1:26" ht="25.05" customHeight="1" x14ac:dyDescent="0.3">
      <c r="A99" s="185"/>
      <c r="B99" s="213">
        <v>20</v>
      </c>
      <c r="C99" s="186" t="s">
        <v>125</v>
      </c>
      <c r="D99" s="337" t="s">
        <v>126</v>
      </c>
      <c r="E99" s="337"/>
      <c r="F99" s="179" t="s">
        <v>90</v>
      </c>
      <c r="G99" s="181">
        <v>1.544</v>
      </c>
      <c r="H99" s="180"/>
      <c r="I99" s="180">
        <f>ROUND(G99*(H99),2)</f>
        <v>0</v>
      </c>
      <c r="J99" s="179">
        <f>ROUND(G99*(N99),2)</f>
        <v>55.32</v>
      </c>
      <c r="K99" s="184">
        <f>ROUND(G99*(O99),2)</f>
        <v>0</v>
      </c>
      <c r="L99" s="184">
        <f>ROUND(G99*(H99),2)</f>
        <v>0</v>
      </c>
      <c r="M99" s="184"/>
      <c r="N99" s="184">
        <v>35.83</v>
      </c>
      <c r="O99" s="184"/>
      <c r="P99" s="187"/>
      <c r="Q99" s="187"/>
      <c r="R99" s="187"/>
      <c r="S99" s="184">
        <f>ROUND(G99*(P99),3)</f>
        <v>0</v>
      </c>
      <c r="T99" s="184"/>
      <c r="U99" s="184"/>
      <c r="V99" s="200"/>
      <c r="W99" s="55"/>
      <c r="Z99">
        <v>0</v>
      </c>
    </row>
    <row r="100" spans="1:26" x14ac:dyDescent="0.3">
      <c r="A100" s="10"/>
      <c r="B100" s="57"/>
      <c r="C100" s="178">
        <v>99</v>
      </c>
      <c r="D100" s="344" t="s">
        <v>124</v>
      </c>
      <c r="E100" s="344"/>
      <c r="F100" s="10"/>
      <c r="G100" s="177"/>
      <c r="H100" s="69"/>
      <c r="I100" s="146">
        <f>ROUND((SUM(I98:I99))/1,2)</f>
        <v>0</v>
      </c>
      <c r="J100" s="10"/>
      <c r="K100" s="10"/>
      <c r="L100" s="10">
        <f>ROUND((SUM(L98:L99))/1,2)</f>
        <v>0</v>
      </c>
      <c r="M100" s="10">
        <f>ROUND((SUM(M98:M99))/1,2)</f>
        <v>0</v>
      </c>
      <c r="N100" s="10"/>
      <c r="O100" s="10"/>
      <c r="P100" s="194"/>
      <c r="Q100" s="1"/>
      <c r="R100" s="1"/>
      <c r="S100" s="194">
        <f>ROUND((SUM(S98:S99))/1,2)</f>
        <v>0</v>
      </c>
      <c r="T100" s="2"/>
      <c r="U100" s="2"/>
      <c r="V100" s="202">
        <f>ROUND((SUM(V98:V99))/1,2)</f>
        <v>0</v>
      </c>
      <c r="W100" s="55"/>
    </row>
    <row r="101" spans="1:26" x14ac:dyDescent="0.3">
      <c r="A101" s="1"/>
      <c r="B101" s="210"/>
      <c r="C101" s="1"/>
      <c r="D101" s="1"/>
      <c r="E101" s="1"/>
      <c r="F101" s="1"/>
      <c r="G101" s="171"/>
      <c r="H101" s="139"/>
      <c r="I101" s="139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203"/>
      <c r="W101" s="55"/>
    </row>
    <row r="102" spans="1:26" x14ac:dyDescent="0.3">
      <c r="A102" s="10"/>
      <c r="B102" s="57"/>
      <c r="C102" s="10"/>
      <c r="D102" s="334" t="s">
        <v>58</v>
      </c>
      <c r="E102" s="334"/>
      <c r="F102" s="10"/>
      <c r="G102" s="177"/>
      <c r="H102" s="69"/>
      <c r="I102" s="146">
        <f>ROUND((SUM(I75:I101))/2,2)</f>
        <v>0</v>
      </c>
      <c r="J102" s="10"/>
      <c r="K102" s="10"/>
      <c r="L102" s="10">
        <f>ROUND((SUM(L75:L101))/2,2)</f>
        <v>0</v>
      </c>
      <c r="M102" s="10">
        <f>ROUND((SUM(M75:M101))/2,2)</f>
        <v>0</v>
      </c>
      <c r="N102" s="10"/>
      <c r="O102" s="10"/>
      <c r="P102" s="194"/>
      <c r="Q102" s="1"/>
      <c r="R102" s="1"/>
      <c r="S102" s="194">
        <f>ROUND((SUM(S75:S101))/2,2)</f>
        <v>1.54</v>
      </c>
      <c r="T102" s="1"/>
      <c r="U102" s="1"/>
      <c r="V102" s="202">
        <f>ROUND((SUM(V75:V101))/2,2)</f>
        <v>0</v>
      </c>
      <c r="W102" s="55"/>
    </row>
    <row r="103" spans="1:26" x14ac:dyDescent="0.3">
      <c r="A103" s="1"/>
      <c r="B103" s="215"/>
      <c r="C103" s="195"/>
      <c r="D103" s="346" t="s">
        <v>61</v>
      </c>
      <c r="E103" s="346"/>
      <c r="F103" s="195"/>
      <c r="G103" s="196"/>
      <c r="H103" s="197"/>
      <c r="I103" s="197">
        <f>ROUND((SUM(I75:I102))/3,2)</f>
        <v>0</v>
      </c>
      <c r="J103" s="195"/>
      <c r="K103" s="195">
        <f>ROUND((SUM(K75:K102))/3,2)</f>
        <v>0</v>
      </c>
      <c r="L103" s="195">
        <f>ROUND((SUM(L75:L102))/3,2)</f>
        <v>0</v>
      </c>
      <c r="M103" s="195">
        <f>ROUND((SUM(M75:M102))/3,2)</f>
        <v>0</v>
      </c>
      <c r="N103" s="195"/>
      <c r="O103" s="195"/>
      <c r="P103" s="196"/>
      <c r="Q103" s="195"/>
      <c r="R103" s="195"/>
      <c r="S103" s="196">
        <f>ROUND((SUM(S75:S102))/3,2)</f>
        <v>1.54</v>
      </c>
      <c r="T103" s="195"/>
      <c r="U103" s="195"/>
      <c r="V103" s="204">
        <f>ROUND((SUM(V75:V102))/3,2)</f>
        <v>0</v>
      </c>
      <c r="W103" s="55"/>
      <c r="Y103">
        <f>(SUM(Y75:Y102))</f>
        <v>0</v>
      </c>
      <c r="Z103">
        <f>(SUM(Z75:Z102))</f>
        <v>0</v>
      </c>
    </row>
  </sheetData>
  <mergeCells count="72">
    <mergeCell ref="D103:E103"/>
    <mergeCell ref="D95:E95"/>
    <mergeCell ref="D96:E96"/>
    <mergeCell ref="D98:E98"/>
    <mergeCell ref="D99:E99"/>
    <mergeCell ref="D100:E100"/>
    <mergeCell ref="D102:E102"/>
    <mergeCell ref="D94:E94"/>
    <mergeCell ref="D83:E83"/>
    <mergeCell ref="D84:E84"/>
    <mergeCell ref="D85:E85"/>
    <mergeCell ref="D86:E86"/>
    <mergeCell ref="D87:E87"/>
    <mergeCell ref="D88:E88"/>
    <mergeCell ref="D89:E89"/>
    <mergeCell ref="D90:E90"/>
    <mergeCell ref="D91:E91"/>
    <mergeCell ref="D92:E92"/>
    <mergeCell ref="D93:E93"/>
    <mergeCell ref="D82:E82"/>
    <mergeCell ref="B66:E66"/>
    <mergeCell ref="B67:E67"/>
    <mergeCell ref="B68:E68"/>
    <mergeCell ref="I66:P66"/>
    <mergeCell ref="D75:E75"/>
    <mergeCell ref="D76:E76"/>
    <mergeCell ref="D77:E77"/>
    <mergeCell ref="D78:E78"/>
    <mergeCell ref="D79:E79"/>
    <mergeCell ref="D80:E80"/>
    <mergeCell ref="D81:E81"/>
    <mergeCell ref="B64:V64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B55:D55"/>
    <mergeCell ref="B56:D56"/>
    <mergeCell ref="B57:D57"/>
    <mergeCell ref="B58:D58"/>
    <mergeCell ref="B60:D60"/>
    <mergeCell ref="F30:G30"/>
    <mergeCell ref="F19:H19"/>
    <mergeCell ref="F20:H20"/>
    <mergeCell ref="F21:H21"/>
    <mergeCell ref="F22:H22"/>
    <mergeCell ref="F23:H23"/>
    <mergeCell ref="F24:H24"/>
    <mergeCell ref="F25:H25"/>
    <mergeCell ref="F26:H26"/>
    <mergeCell ref="F27:H27"/>
    <mergeCell ref="F28:G28"/>
    <mergeCell ref="F29:G29"/>
    <mergeCell ref="F18:H18"/>
    <mergeCell ref="B1:C1"/>
    <mergeCell ref="E1:F1"/>
    <mergeCell ref="B2:V2"/>
    <mergeCell ref="B3:V3"/>
    <mergeCell ref="B7:H7"/>
    <mergeCell ref="B9:H9"/>
    <mergeCell ref="H1:I1"/>
    <mergeCell ref="B11:H11"/>
    <mergeCell ref="F14:H14"/>
    <mergeCell ref="F15:H15"/>
    <mergeCell ref="F16:H16"/>
    <mergeCell ref="F17:H17"/>
  </mergeCells>
  <hyperlinks>
    <hyperlink ref="B1:C1" location="A2:A2" tooltip="Klikni na prechod ku Kryciemu listu..." display="Krycí list rozpočtu" xr:uid="{EF1D5B62-2D0D-480D-A43C-246D435396C0}"/>
    <hyperlink ref="E1:F1" location="A54:A54" tooltip="Klikni na prechod ku rekapitulácii..." display="Rekapitulácia rozpočtu" xr:uid="{5C46AD30-DC83-499A-B860-A4F6C85BE2F1}"/>
    <hyperlink ref="H1:I1" location="B74:B74" tooltip="Klikni na prechod ku Rozpočet..." display="Rozpočet" xr:uid="{60A5B6A4-C102-4538-8013-D92149D01935}"/>
  </hyperlinks>
  <printOptions horizontalCentered="1" gridLines="1"/>
  <pageMargins left="1.1111111111111112E-2" right="1.1111111111111112E-2" top="0.75" bottom="0.75" header="0.3" footer="0.3"/>
  <pageSetup paperSize="9" scale="75" orientation="portrait" verticalDpi="0" r:id="rId1"/>
  <headerFooter>
    <oddHeader xml:space="preserve">&amp;C&amp;B&amp; Rozpočet Realizácie zelene v Obci Tovarné / SO 01 Revitalizácia zóny oddychu a športu v obci Tovarné na parcele č 268/1  </oddHeader>
    <oddFooter>&amp;RStrana &amp;P z &amp;N    &amp;L&amp;7Spracované systémom Systematic® Kalkulus, tel.: 051 77 10 585</oddFooter>
  </headerFooter>
  <rowBreaks count="2" manualBreakCount="2">
    <brk id="40" max="16383" man="1"/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Rekapitulácia</vt:lpstr>
      <vt:lpstr>Krycí list stavby</vt:lpstr>
      <vt:lpstr>SO 15894</vt:lpstr>
      <vt:lpstr>'SO 15894'!Oblasť_tlače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JANKO</dc:creator>
  <cp:lastModifiedBy>JANKO</cp:lastModifiedBy>
  <cp:lastPrinted>2023-08-28T10:31:56Z</cp:lastPrinted>
  <dcterms:created xsi:type="dcterms:W3CDTF">2023-08-28T05:32:10Z</dcterms:created>
  <dcterms:modified xsi:type="dcterms:W3CDTF">2023-08-28T10:31:57Z</dcterms:modified>
</cp:coreProperties>
</file>